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q. Ivan\Desktop\2021\Presupuesto 2021\POA2021 2do debate\"/>
    </mc:Choice>
  </mc:AlternateContent>
  <xr:revisionPtr revIDLastSave="0" documentId="13_ncr:1_{A6C1CDF3-3B54-4AEB-B8E4-EE7FA41AAFEF}" xr6:coauthVersionLast="45" xr6:coauthVersionMax="45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COMUNICACIÓN" sheetId="12" r:id="rId1"/>
    <sheet name="Planificación" sheetId="4" r:id="rId2"/>
    <sheet name="Desarrollo Social" sheetId="5" r:id="rId3"/>
    <sheet name="Financiero" sheetId="7" r:id="rId4"/>
    <sheet name="DADM" sheetId="1" r:id="rId5"/>
    <sheet name="SECRETARIA" sheetId="11" r:id="rId6"/>
    <sheet name="Procuraduría" sheetId="3" r:id="rId7"/>
    <sheet name="GESTIÓN INST" sheetId="10" r:id="rId8"/>
    <sheet name="UECTD" sheetId="9" r:id="rId9"/>
    <sheet name="Ambiente y Fomento" sheetId="6" r:id="rId10"/>
    <sheet name="OOPP" sheetId="13" r:id="rId11"/>
    <sheet name="Registro" sheetId="14" r:id="rId12"/>
    <sheet name="Proyectos" sheetId="15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3" l="1"/>
  <c r="V21" i="6" l="1"/>
  <c r="L21" i="13" l="1"/>
  <c r="U19" i="15"/>
  <c r="V49" i="9"/>
  <c r="V17" i="9"/>
  <c r="V35" i="9" l="1"/>
  <c r="V77" i="9"/>
  <c r="V50" i="9"/>
  <c r="V57" i="9"/>
  <c r="V8" i="9"/>
  <c r="L22" i="13" l="1"/>
  <c r="V32" i="4" l="1"/>
  <c r="J57" i="5"/>
  <c r="V56" i="9"/>
  <c r="U71" i="1"/>
  <c r="V51" i="9" l="1"/>
  <c r="X134" i="5" l="1"/>
  <c r="J128" i="5"/>
  <c r="J127" i="5"/>
  <c r="J126" i="5"/>
  <c r="J125" i="5"/>
  <c r="J124" i="5"/>
  <c r="J129" i="5"/>
  <c r="J131" i="5"/>
  <c r="J122" i="5"/>
  <c r="J121" i="5"/>
  <c r="J118" i="5"/>
  <c r="J117" i="5"/>
  <c r="J116" i="5"/>
  <c r="J99" i="5"/>
  <c r="J98" i="5"/>
  <c r="J74" i="5"/>
  <c r="J73" i="5"/>
  <c r="J62" i="5"/>
  <c r="J61" i="5"/>
  <c r="J60" i="5"/>
  <c r="J59" i="5"/>
  <c r="J58" i="5"/>
  <c r="J29" i="5"/>
  <c r="J24" i="5"/>
  <c r="J161" i="5"/>
  <c r="V53" i="12"/>
  <c r="V50" i="12"/>
  <c r="V62" i="9" l="1"/>
  <c r="V46" i="9" l="1"/>
  <c r="V47" i="9"/>
  <c r="V45" i="9"/>
  <c r="U24" i="15" l="1"/>
  <c r="O8" i="15"/>
  <c r="V23" i="11" l="1"/>
  <c r="L57" i="13" l="1"/>
  <c r="G14" i="14"/>
  <c r="J173" i="13" l="1"/>
  <c r="H173" i="13"/>
  <c r="L173" i="13"/>
  <c r="H168" i="13"/>
  <c r="L168" i="13"/>
  <c r="H153" i="13"/>
  <c r="K150" i="13"/>
  <c r="K173" i="13" s="1"/>
  <c r="H142" i="13"/>
  <c r="H154" i="13" s="1"/>
  <c r="L154" i="13"/>
  <c r="H128" i="13"/>
  <c r="L128" i="13"/>
  <c r="H91" i="13"/>
  <c r="H90" i="13"/>
  <c r="H57" i="13"/>
  <c r="H27" i="13"/>
  <c r="H24" i="13"/>
  <c r="L30" i="13"/>
  <c r="J174" i="13" l="1"/>
  <c r="H103" i="13"/>
  <c r="H129" i="13" s="1"/>
  <c r="H174" i="13"/>
  <c r="H30" i="13"/>
  <c r="L174" i="13"/>
  <c r="L103" i="13"/>
  <c r="L129" i="13" s="1"/>
  <c r="U48" i="7" l="1"/>
  <c r="V83" i="1"/>
  <c r="U83" i="1"/>
  <c r="W83" i="1" l="1"/>
  <c r="U21" i="10"/>
  <c r="V48" i="7"/>
  <c r="U23" i="11"/>
  <c r="V78" i="9"/>
  <c r="V54" i="12"/>
  <c r="J94" i="5"/>
  <c r="V88" i="4"/>
  <c r="U43" i="3"/>
  <c r="U41" i="3"/>
  <c r="X83" i="1"/>
  <c r="V33" i="12"/>
  <c r="J114" i="5"/>
  <c r="J113" i="5"/>
  <c r="J111" i="5"/>
  <c r="J110" i="5"/>
  <c r="J109" i="5"/>
  <c r="J108" i="5"/>
  <c r="J106" i="5"/>
  <c r="J102" i="5"/>
  <c r="J97" i="5"/>
  <c r="J95" i="5"/>
  <c r="J89" i="5"/>
  <c r="J87" i="5"/>
  <c r="J82" i="5"/>
  <c r="J80" i="5"/>
  <c r="J71" i="5"/>
  <c r="J66" i="5"/>
  <c r="AJ59" i="1"/>
  <c r="AI59" i="1"/>
  <c r="AH59" i="1"/>
  <c r="AG59" i="1"/>
  <c r="AF59" i="1"/>
  <c r="AE59" i="1"/>
  <c r="AD59" i="1"/>
  <c r="AC59" i="1"/>
  <c r="AB59" i="1"/>
  <c r="AA59" i="1"/>
  <c r="Z59" i="1"/>
  <c r="Y59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J8" i="1"/>
  <c r="AI8" i="1"/>
  <c r="AH8" i="1"/>
  <c r="AG8" i="1"/>
  <c r="AF8" i="1"/>
  <c r="AE8" i="1"/>
  <c r="AD8" i="1"/>
  <c r="AC8" i="1"/>
  <c r="AB8" i="1"/>
  <c r="AA8" i="1"/>
  <c r="Z8" i="1"/>
  <c r="Y8" i="1"/>
  <c r="X97" i="1"/>
  <c r="Y97" i="1"/>
  <c r="Z97" i="1"/>
  <c r="AA97" i="1"/>
  <c r="AB97" i="1"/>
  <c r="AC97" i="1"/>
  <c r="AD97" i="1"/>
  <c r="AE97" i="1"/>
  <c r="AF97" i="1"/>
  <c r="AG97" i="1"/>
  <c r="AH97" i="1"/>
  <c r="AI97" i="1"/>
  <c r="Y94" i="1"/>
  <c r="Z94" i="1"/>
  <c r="AA94" i="1"/>
  <c r="AB94" i="1"/>
  <c r="AC94" i="1"/>
  <c r="AD94" i="1"/>
  <c r="AE94" i="1"/>
  <c r="AF94" i="1"/>
  <c r="AG94" i="1"/>
  <c r="AH94" i="1"/>
  <c r="AI94" i="1"/>
  <c r="X94" i="1"/>
  <c r="Y5" i="5" l="1"/>
  <c r="J132" i="5"/>
  <c r="J1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V28" authorId="0" shapeId="0" xr:uid="{1A9657E2-C4D5-41CD-B671-8295262F5FF2}">
      <text>
        <r>
          <rPr>
            <b/>
            <sz val="9"/>
            <color indexed="81"/>
            <rFont val="Tahoma"/>
            <family val="2"/>
          </rPr>
          <t>Arrastre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X5" authorId="0" shapeId="0" xr:uid="{4E48B29F-1E0E-4CDC-9B4B-C8661E5CD2D4}">
      <text>
        <r>
          <rPr>
            <sz val="9"/>
            <color indexed="81"/>
            <rFont val="Tahoma"/>
            <family val="2"/>
          </rPr>
          <t xml:space="preserve">
Memo 040-EDS aprobada por el concejo en sesion de 1 de marzo
</t>
        </r>
      </text>
    </comment>
    <comment ref="J57" authorId="0" shapeId="0" xr:uid="{B231A952-AC35-46B3-A7FD-2F5040C49A02}">
      <text>
        <r>
          <rPr>
            <b/>
            <sz val="9"/>
            <color indexed="81"/>
            <rFont val="Tahoma"/>
            <family val="2"/>
          </rPr>
          <t xml:space="preserve">Arrastre de 9577.45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U71" authorId="0" shapeId="0" xr:uid="{F0E4E085-E7BE-431F-81DE-8275744DD454}">
      <text>
        <r>
          <rPr>
            <b/>
            <sz val="9"/>
            <color indexed="81"/>
            <rFont val="Tahoma"/>
            <family val="2"/>
          </rPr>
          <t>incluye Arrastre
 de 5750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V8" authorId="0" shapeId="0" xr:uid="{6AFC377D-5DCC-4A42-B394-4AB104E55BCA}">
      <text>
        <r>
          <rPr>
            <b/>
            <sz val="9"/>
            <color indexed="81"/>
            <rFont val="Tahoma"/>
            <family val="2"/>
          </rPr>
          <t>Memo 073-UECTD marzo 25 Memo 108 23 de abril</t>
        </r>
      </text>
    </comment>
    <comment ref="V17" authorId="0" shapeId="0" xr:uid="{8929FFC4-425B-4675-A06D-6EAE71149661}">
      <text>
        <r>
          <rPr>
            <b/>
            <sz val="9"/>
            <color indexed="81"/>
            <rFont val="Tahoma"/>
            <charset val="1"/>
          </rPr>
          <t>Memo 153-UECTD de 15 de junio</t>
        </r>
      </text>
    </comment>
    <comment ref="V35" authorId="0" shapeId="0" xr:uid="{3D8FFCF0-17B7-4F61-8F86-580FBA1F2472}">
      <text>
        <r>
          <rPr>
            <b/>
            <sz val="9"/>
            <color indexed="81"/>
            <rFont val="Tahoma"/>
            <charset val="1"/>
          </rPr>
          <t xml:space="preserve">Memo 108UECTD abril 23
</t>
        </r>
      </text>
    </comment>
    <comment ref="V42" authorId="0" shapeId="0" xr:uid="{58A2598D-10A3-429D-A060-28DD3DA5B993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V45" authorId="0" shapeId="0" xr:uid="{6C904D09-138B-4CBF-ACFC-40EB5B43359C}">
      <text>
        <r>
          <rPr>
            <b/>
            <sz val="9"/>
            <color indexed="81"/>
            <rFont val="Tahoma"/>
            <family val="2"/>
          </rPr>
          <t>TRASPASO ENERO 29</t>
        </r>
      </text>
    </comment>
    <comment ref="V46" authorId="0" shapeId="0" xr:uid="{8028959B-8513-4434-9D7B-F1B27F6EA68B}">
      <text>
        <r>
          <rPr>
            <b/>
            <sz val="9"/>
            <color indexed="81"/>
            <rFont val="Tahoma"/>
            <family val="2"/>
          </rPr>
          <t>trasapaso Enero 29</t>
        </r>
      </text>
    </comment>
    <comment ref="V47" authorId="0" shapeId="0" xr:uid="{198C5A2E-1F5B-4133-A225-ABC59C3BE17B}">
      <text>
        <r>
          <rPr>
            <b/>
            <sz val="9"/>
            <color indexed="81"/>
            <rFont val="Tahoma"/>
            <family val="2"/>
          </rPr>
          <t>traspaso enero 29</t>
        </r>
      </text>
    </comment>
    <comment ref="V49" authorId="0" shapeId="0" xr:uid="{C5CCF56A-7F20-45C9-B423-F814870D5078}">
      <text>
        <r>
          <rPr>
            <b/>
            <sz val="9"/>
            <color indexed="81"/>
            <rFont val="Tahoma"/>
            <charset val="1"/>
          </rPr>
          <t>Memo 153-UECT de 15 de junio</t>
        </r>
      </text>
    </comment>
    <comment ref="V50" authorId="0" shapeId="0" xr:uid="{15D19FAF-B206-4113-9A28-291CAF0A135A}">
      <text>
        <r>
          <rPr>
            <b/>
            <sz val="9"/>
            <color indexed="81"/>
            <rFont val="Tahoma"/>
            <charset val="1"/>
          </rPr>
          <t>memo 108UECTD abril 23</t>
        </r>
      </text>
    </comment>
    <comment ref="V51" authorId="0" shapeId="0" xr:uid="{E47EB96D-6811-48EE-911B-DAF239B1239E}">
      <text>
        <r>
          <rPr>
            <b/>
            <sz val="9"/>
            <color indexed="81"/>
            <rFont val="Tahoma"/>
            <family val="2"/>
          </rPr>
          <t>Memo 073-uectd marzo 25</t>
        </r>
      </text>
    </comment>
    <comment ref="V56" authorId="0" shapeId="0" xr:uid="{414451B9-2B6A-4040-BDA0-6D825ED7B904}">
      <text>
        <r>
          <rPr>
            <b/>
            <sz val="9"/>
            <color indexed="81"/>
            <rFont val="Tahoma"/>
            <family val="2"/>
          </rPr>
          <t>Arrastre de 2000</t>
        </r>
      </text>
    </comment>
    <comment ref="V57" authorId="0" shapeId="0" xr:uid="{B6113721-D7C1-4911-A5A7-1DADF3C80820}">
      <text>
        <r>
          <rPr>
            <b/>
            <sz val="9"/>
            <color indexed="81"/>
            <rFont val="Tahoma"/>
            <charset val="1"/>
          </rPr>
          <t xml:space="preserve">memo 108UECTD abril 23
</t>
        </r>
      </text>
    </comment>
    <comment ref="V62" authorId="0" shapeId="0" xr:uid="{427EF5CB-878B-4241-9F80-9D86C7974578}">
      <text>
        <r>
          <rPr>
            <b/>
            <sz val="9"/>
            <color indexed="81"/>
            <rFont val="Tahoma"/>
            <family val="2"/>
          </rPr>
          <t>Reformado por memo 049-UECTD</t>
        </r>
      </text>
    </comment>
    <comment ref="V63" authorId="0" shapeId="0" xr:uid="{8F0EA890-98B3-49F9-B302-02A89EAA853E}">
      <text>
        <r>
          <rPr>
            <b/>
            <sz val="9"/>
            <color indexed="81"/>
            <rFont val="Tahoma"/>
            <family val="2"/>
          </rPr>
          <t>Memo 049-UECTD</t>
        </r>
      </text>
    </comment>
    <comment ref="V65" authorId="0" shapeId="0" xr:uid="{1DDF5B23-FFF8-46A5-A7BC-01839E621BDE}">
      <text>
        <r>
          <rPr>
            <b/>
            <sz val="9"/>
            <color indexed="81"/>
            <rFont val="Tahoma"/>
            <family val="2"/>
          </rPr>
          <t>Incluido por memo 049-UECTD (Feb22)</t>
        </r>
      </text>
    </comment>
    <comment ref="V77" authorId="0" shapeId="0" xr:uid="{62B9EA8E-ADA7-4062-9D65-05CF1D052A2C}">
      <text>
        <r>
          <rPr>
            <b/>
            <sz val="9"/>
            <color indexed="81"/>
            <rFont val="Tahoma"/>
            <charset val="1"/>
          </rPr>
          <t>memo 108UECTD abril 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  <author>Diego  Celleri</author>
  </authors>
  <commentList>
    <comment ref="V11" authorId="0" shapeId="0" xr:uid="{5D3E8281-9E32-4C6C-830A-5216D4127CDD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V17" authorId="0" shapeId="0" xr:uid="{6943A31E-F9EB-49C7-9D6F-7C8C7F7B3D3D}">
      <text>
        <r>
          <rPr>
            <b/>
            <sz val="9"/>
            <color indexed="81"/>
            <rFont val="Tahoma"/>
            <family val="2"/>
          </rPr>
          <t>arrastre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8" authorId="0" shapeId="0" xr:uid="{E4C3C35D-AD88-4CFC-BA9C-947608FF3979}">
      <text>
        <r>
          <rPr>
            <b/>
            <sz val="9"/>
            <color indexed="81"/>
            <rFont val="Tahoma"/>
            <family val="2"/>
          </rPr>
          <t>arrastyre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0" authorId="1" shapeId="0" xr:uid="{00000000-0006-0000-0500-000001000000}">
      <text>
        <r>
          <rPr>
            <b/>
            <sz val="9"/>
            <color indexed="81"/>
            <rFont val="Tahoma"/>
            <family val="2"/>
          </rPr>
          <t>Diego  Celleri:</t>
        </r>
        <r>
          <rPr>
            <sz val="9"/>
            <color indexed="81"/>
            <rFont val="Tahoma"/>
            <family val="2"/>
          </rPr>
          <t xml:space="preserve">
Consultar alcalde, para amntenimiento de sendero por administración directa (materiales de construcción) o por contrato</t>
        </r>
      </text>
    </comment>
    <comment ref="V21" authorId="0" shapeId="0" xr:uid="{9C608CF1-9395-4C52-9CF2-C457ECA31D33}">
      <text>
        <r>
          <rPr>
            <b/>
            <sz val="9"/>
            <color indexed="81"/>
            <rFont val="Tahoma"/>
            <charset val="1"/>
          </rPr>
          <t>Reforma según memo 275-DAF de junio 16</t>
        </r>
      </text>
    </comment>
    <comment ref="V28" authorId="0" shapeId="0" xr:uid="{E6F46A80-9F54-4002-B669-7BBFBA162BCF}">
      <text>
        <r>
          <rPr>
            <b/>
            <sz val="9"/>
            <color indexed="81"/>
            <rFont val="Tahoma"/>
            <family val="2"/>
          </rPr>
          <t xml:space="preserve">arrastre
</t>
        </r>
      </text>
    </comment>
    <comment ref="V41" authorId="0" shapeId="0" xr:uid="{667B4557-7EFD-4EFA-B43E-0245B74FA993}">
      <text>
        <r>
          <rPr>
            <b/>
            <sz val="9"/>
            <color indexed="81"/>
            <rFont val="Tahoma"/>
            <charset val="1"/>
          </rPr>
          <t>Reforma según Memo 275-DAF de junio 16</t>
        </r>
      </text>
    </comment>
    <comment ref="V52" authorId="0" shapeId="0" xr:uid="{2CCBD4D8-BA93-4780-9814-2A88840150BB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V56" authorId="0" shapeId="0" xr:uid="{DA205626-27CA-4D8D-891D-35E48415B292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V65" authorId="0" shapeId="0" xr:uid="{2D94CAA1-6004-4778-83D0-4E080597E593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V67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Diego  Celleri:</t>
        </r>
        <r>
          <rPr>
            <sz val="9"/>
            <color indexed="81"/>
            <rFont val="Tahoma"/>
            <family val="2"/>
          </rPr>
          <t xml:space="preserve">
bien se puede dejar el dinero para contratar o adquirir</t>
        </r>
      </text>
    </comment>
    <comment ref="V68" authorId="0" shapeId="0" xr:uid="{E6A48F3E-5FF7-4127-8621-CB14633F5D86}">
      <text>
        <r>
          <rPr>
            <b/>
            <sz val="9"/>
            <color indexed="81"/>
            <rFont val="Tahoma"/>
            <family val="2"/>
          </rPr>
          <t>arrastre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L21" authorId="0" shapeId="0" xr:uid="{68254DB9-90D8-4204-A728-8F24746B7AD4}">
      <text>
        <r>
          <rPr>
            <b/>
            <sz val="9"/>
            <color indexed="81"/>
            <rFont val="Tahoma"/>
            <family val="2"/>
          </rPr>
          <t>ARRASTRE
reduccion para traspaso a Alcantarillado- Estudios y diseño de proyectos (memo 376-DOSP)</t>
        </r>
      </text>
    </comment>
    <comment ref="L22" authorId="0" shapeId="0" xr:uid="{9A66CAA4-171A-4D5D-9D61-E8EEC92B0F00}">
      <text>
        <r>
          <rPr>
            <b/>
            <sz val="9"/>
            <color indexed="81"/>
            <rFont val="Tahoma"/>
            <family val="2"/>
          </rPr>
          <t xml:space="preserve">ARRASTRE 3789.39
</t>
        </r>
      </text>
    </comment>
    <comment ref="L24" authorId="0" shapeId="0" xr:uid="{718C552A-3007-4E14-9998-4913D2F2D23B}">
      <text>
        <r>
          <rPr>
            <b/>
            <sz val="9"/>
            <color indexed="81"/>
            <rFont val="Tahoma"/>
            <family val="2"/>
          </rPr>
          <t>ARRASTRE:</t>
        </r>
        <r>
          <rPr>
            <sz val="9"/>
            <color indexed="81"/>
            <rFont val="Tahoma"/>
            <family val="2"/>
          </rPr>
          <t xml:space="preserve">
2556.32</t>
        </r>
      </text>
    </comment>
    <comment ref="L29" authorId="0" shapeId="0" xr:uid="{47D4D5D2-D0C7-4DA8-A2B7-F72A078C12B1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L52" authorId="0" shapeId="0" xr:uid="{DE8C8FDE-E696-4BE6-B495-848EEAB8DA9F}">
      <text>
        <r>
          <rPr>
            <b/>
            <sz val="9"/>
            <color indexed="81"/>
            <rFont val="Tahoma"/>
            <family val="2"/>
          </rPr>
          <t xml:space="preserve">ARRASTRE
</t>
        </r>
      </text>
    </comment>
    <comment ref="L53" authorId="0" shapeId="0" xr:uid="{6FC4E253-B6E5-4635-A969-859E19021E9F}">
      <text>
        <r>
          <rPr>
            <b/>
            <sz val="9"/>
            <color indexed="81"/>
            <rFont val="Tahoma"/>
            <family val="2"/>
          </rPr>
          <t xml:space="preserve">ARRASTRE
</t>
        </r>
      </text>
    </comment>
    <comment ref="L55" authorId="0" shapeId="0" xr:uid="{DD314511-2FDA-444C-9616-65FED4753A86}">
      <text>
        <r>
          <rPr>
            <b/>
            <sz val="9"/>
            <color indexed="81"/>
            <rFont val="Tahoma"/>
            <charset val="1"/>
          </rPr>
          <t>Incremento de las partidas de Agua potable y Proyectos (memo376-DOSP)</t>
        </r>
      </text>
    </comment>
    <comment ref="L148" authorId="0" shapeId="0" xr:uid="{3386CE3C-2684-48AE-8A16-779AC0A58FF8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L153" authorId="0" shapeId="0" xr:uid="{E2868554-2E45-47EE-AA68-AA4B32161A3C}">
      <text>
        <r>
          <rPr>
            <b/>
            <sz val="9"/>
            <color indexed="81"/>
            <rFont val="Tahoma"/>
            <family val="2"/>
          </rPr>
          <t xml:space="preserve">Arrastre
</t>
        </r>
      </text>
    </comment>
    <comment ref="L165" authorId="0" shapeId="0" xr:uid="{AB90F369-F027-4809-B6C7-21E38890FC22}">
      <text>
        <r>
          <rPr>
            <b/>
            <sz val="9"/>
            <color indexed="81"/>
            <rFont val="Tahoma"/>
            <family val="2"/>
          </rPr>
          <t>Arrastre</t>
        </r>
      </text>
    </comment>
    <comment ref="L172" authorId="0" shapeId="0" xr:uid="{9BDA65BD-2511-4ED2-A6D0-FA9582789DE0}">
      <text>
        <r>
          <rPr>
            <b/>
            <sz val="9"/>
            <color indexed="81"/>
            <rFont val="Tahoma"/>
            <family val="2"/>
          </rPr>
          <t>ARRATSRE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Arq. Ivan</author>
  </authors>
  <commentList>
    <comment ref="U19" authorId="0" shapeId="0" xr:uid="{1FE7D1B8-34E1-4E03-A2AA-6B07B9C2FFEE}">
      <text>
        <r>
          <rPr>
            <b/>
            <sz val="9"/>
            <color indexed="81"/>
            <rFont val="Tahoma"/>
            <family val="2"/>
          </rPr>
          <t xml:space="preserve">Arrastre 5556.45
Reduccion con memo 376-DOSP de 10 de junio (se va a partida de Alcantarillado -Estudios y proyectos)
</t>
        </r>
      </text>
    </comment>
  </commentList>
</comments>
</file>

<file path=xl/sharedStrings.xml><?xml version="1.0" encoding="utf-8"?>
<sst xmlns="http://schemas.openxmlformats.org/spreadsheetml/2006/main" count="4707" uniqueCount="1339">
  <si>
    <t>MATRIZ PLAN OPERATIVO ANUAL 2021</t>
  </si>
  <si>
    <t>Objetivos PDOT</t>
  </si>
  <si>
    <t>Objetivos Estratégicos Institucionales</t>
  </si>
  <si>
    <t>Estrategias</t>
  </si>
  <si>
    <t xml:space="preserve">PROGRAMA GENERAL </t>
  </si>
  <si>
    <t>Medición de los Objetivos</t>
  </si>
  <si>
    <t>Programas, proyecto y Actividades</t>
  </si>
  <si>
    <t>Responsables</t>
  </si>
  <si>
    <t>Observaciones </t>
  </si>
  <si>
    <t>Meta anual</t>
  </si>
  <si>
    <t>Indicadores de Resultado</t>
  </si>
  <si>
    <t>Fórmula del Indicador de Resultados</t>
  </si>
  <si>
    <t>Frecuencia de medición</t>
  </si>
  <si>
    <t>Línea de base</t>
  </si>
  <si>
    <t>Cronograma Trimestral de cumplimiento de la meta</t>
  </si>
  <si>
    <t>Programa</t>
  </si>
  <si>
    <t>Proyecto</t>
  </si>
  <si>
    <t>Actividad</t>
  </si>
  <si>
    <t>% de Avance Actividades</t>
  </si>
  <si>
    <t>Descripción</t>
  </si>
  <si>
    <t xml:space="preserve">Item Presupuestario </t>
  </si>
  <si>
    <t xml:space="preserve">Presupuesto </t>
  </si>
  <si>
    <t>Cronograma de Ejecución</t>
  </si>
  <si>
    <t>Líder</t>
  </si>
  <si>
    <t>Equipo</t>
  </si>
  <si>
    <t>Observaciones</t>
  </si>
  <si>
    <t>I</t>
  </si>
  <si>
    <t>II</t>
  </si>
  <si>
    <t>III</t>
  </si>
  <si>
    <t>IV</t>
  </si>
  <si>
    <t>Gasto Corriente</t>
  </si>
  <si>
    <t>Inversión</t>
  </si>
  <si>
    <t>Autogestión</t>
  </si>
  <si>
    <t>Otras Fuentes</t>
  </si>
  <si>
    <t>Ejes del PN Desarrollo</t>
  </si>
  <si>
    <t>Medios de Verificacion</t>
  </si>
  <si>
    <t>Indicador de la Actividad</t>
  </si>
  <si>
    <t>Fórmula del Indicador</t>
  </si>
  <si>
    <t>Fuente de Información</t>
  </si>
  <si>
    <t>Mejorar las condiciones de vida de la población con la prestación eficiente de servicios públicos básicos en el marco de la inclusión, equidad social e identidad socio-cultural.</t>
  </si>
  <si>
    <t>Más sociedad, mejor estado</t>
  </si>
  <si>
    <t>Asegurar y fortalecer el desarrollo del buen nivel y calidad de vida de sus ciudadanos a través de la gestión integrada y complementaria de servicios sociales de educación, cultura, deportes, protección integral y aquellos que conforme al ordenamiento jurídico vigente, sean incorporados al ámbito municipal;</t>
  </si>
  <si>
    <t>Brindar servicios oportunos, eficientes y de calidad a las Direcciones y Unidades Administrativas del GADMLI</t>
  </si>
  <si>
    <t>Gastos por el servicio de Correo del GADMLI</t>
  </si>
  <si>
    <t xml:space="preserve">Programa  institucional de adquisición de Materiales de Oficina  </t>
  </si>
  <si>
    <t>Adquisición de Materiales de Oficina para el GADMLI</t>
  </si>
  <si>
    <t>Adquisición de materiales de oficina para las Direcciones y Unidades administrativas del GADMLI</t>
  </si>
  <si>
    <t>Adquisición de Materiales de Aseo para el GADMLI</t>
  </si>
  <si>
    <t>Adquisición de materiales de Aseo para las Direcciones y Unidades administrativas del GADMLI</t>
  </si>
  <si>
    <t xml:space="preserve">Programa  institucional de aseguramiento  de bienes  </t>
  </si>
  <si>
    <t>Adquisición de Polizas de Seguros para los activos del GADMLI</t>
  </si>
  <si>
    <t>Renovación de Pólizas y contratación de seguros para los activos del GADMLI</t>
  </si>
  <si>
    <t>Comisiones bancarias para la gestión de las Direcciones y Unidades administrativas del GADMLI</t>
  </si>
  <si>
    <t xml:space="preserve">Programa  institucional de adquisición de bienes  </t>
  </si>
  <si>
    <t>Adquisición de Mobiliario</t>
  </si>
  <si>
    <t>Adquisición de mobiliario &lt; 100USD  para las Direcciones y Unidades administrativas del GADMLI</t>
  </si>
  <si>
    <t>Adquisición de mobiliario &gt; 100USD  para las Direcciones y Unidades administrativas del GADMLI</t>
  </si>
  <si>
    <t>Adquisición de Tintas y Tonners para las impresoras de  las Direcciones y Unidades administrativas del GADMLI</t>
  </si>
  <si>
    <t>Adquisición de Telefonia IP para el GADMLI</t>
  </si>
  <si>
    <t>Actualizacion y Mantenimiento de Sistemas Informaticos del GADMLI</t>
  </si>
  <si>
    <t>Actualizacion y desarrollo de aplicativos del Sistema SIIM en el GADMLI</t>
  </si>
  <si>
    <t>mensual</t>
  </si>
  <si>
    <t>NA</t>
  </si>
  <si>
    <t>trimestral</t>
  </si>
  <si>
    <t>% de ejecución presupuestaria</t>
  </si>
  <si>
    <t>(Presupuesto ejecutado por gastos de correo /Presupuesto asignado para gastos de correo )*100</t>
  </si>
  <si>
    <t>(Presupuesto ejecutado en la compra materiales de oficina /Presupuesto asignado para la compra de materiales de oficina)*100</t>
  </si>
  <si>
    <t>(Presupuesto ejecutado en la compra materiales de Aseo /Presupuesto asignado para la compra de materiales de Aseo)*100</t>
  </si>
  <si>
    <t>(Presupuesto ejecutado en la contratación de seguros / Presupuesto asignado para la contratación de seguros)*100</t>
  </si>
  <si>
    <t>(Presupuesto ejecutado por comisiones bancarias / Presupuesto asignado para comisiones bancarias)*100</t>
  </si>
  <si>
    <t>(Presupuesto ejecutado por adquisición de mobiliario &lt;100USD / Presupuesto asignado para compra de mobiliario &lt;100 USD)*100</t>
  </si>
  <si>
    <t>(Presupuesto ejecutado por adquisición de mobiliario &gt;100USD / Presupuesto asignado para compra de mobiliario &gt;100 USD)*100</t>
  </si>
  <si>
    <t>(Presupuesto ejecutado en la compra de equipos, software y accesorios para telefonia IP /Presupuesto asignado para la compra de equipos, software y accesorios para telefonia IP)*100</t>
  </si>
  <si>
    <t>(Presupuesto ejecutado en la actualización y desarrollo de sistemas/Presupuesto asignado para la actualización y desarrollo de sistemas)*100</t>
  </si>
  <si>
    <t>Servicio de Correo</t>
  </si>
  <si>
    <t>Materiales de oficina</t>
  </si>
  <si>
    <t>Materiales de Aseo</t>
  </si>
  <si>
    <t xml:space="preserve">Seguros </t>
  </si>
  <si>
    <t>Comisiones Bancarias</t>
  </si>
  <si>
    <t xml:space="preserve">Mobiliarios </t>
  </si>
  <si>
    <t xml:space="preserve">Insumos, materiales, suministros para la construcción, electricidad, plomeria, carpinteria, señalización vial, navegación, contra incendios y placas </t>
  </si>
  <si>
    <t>Repuestos y accesorios</t>
  </si>
  <si>
    <t>Equipos, sistemas y paquetes informaticos</t>
  </si>
  <si>
    <t>Desarrollo, actualización, asistencia tecnica y soporte de sistemas informaticos</t>
  </si>
  <si>
    <t>Maquinarias y Equipos</t>
  </si>
  <si>
    <t>Geovannny Piña</t>
  </si>
  <si>
    <t>Secretaria General y del Consejo</t>
  </si>
  <si>
    <t>Este presupuesto se maneja por caja chica</t>
  </si>
  <si>
    <t>Facturas, guias, solicitudes de pago</t>
  </si>
  <si>
    <t xml:space="preserve">Sheila Patiño, Sonia Cardenas </t>
  </si>
  <si>
    <t>Se dividen los procesos de adquisición por catalogo electronico y subasta</t>
  </si>
  <si>
    <t>Ordenes de Compra, facturas, acta entrega recepción</t>
  </si>
  <si>
    <t>Contrato, polizas, facturas, acta entrega recepción</t>
  </si>
  <si>
    <t>Se consideran recursos para las inclusiones durante el periodo 2021</t>
  </si>
  <si>
    <t>facturas, informes</t>
  </si>
  <si>
    <t>Contrato, facturas, acta entrega recepción</t>
  </si>
  <si>
    <t>Estalin Brito</t>
  </si>
  <si>
    <t>Economía al servicio de la sociedad</t>
  </si>
  <si>
    <t>Mejorar las capacidades sociales, culturales y científicas de la población, a través de la implementación de servicios adecuados de telecomunicaciones, impulsando la equidad social y territorial entre los asentamientos del cantón.</t>
  </si>
  <si>
    <t>Programa de servicios Generales del GADMLI</t>
  </si>
  <si>
    <t>Programa de servicios de TICs del GADMLI</t>
  </si>
  <si>
    <t>Gestión de caja chica del GADMLI</t>
  </si>
  <si>
    <t>Programa institucional de Servicios Generales</t>
  </si>
  <si>
    <t>Adquisición y pago de pasajes al interior para los servidores del GADMLI</t>
  </si>
  <si>
    <t>Pago de viaticos y subsistencias en el interior para los servidores del GADMLI</t>
  </si>
  <si>
    <t>Pago de horas estraordinarias y suplementarias para los servidores del GADMLI</t>
  </si>
  <si>
    <t>Pasajes al interior</t>
  </si>
  <si>
    <t>Viaticos y subsistencias al interior</t>
  </si>
  <si>
    <t>Horas extraordinarias y suplementarias</t>
  </si>
  <si>
    <t>Geovanny Piña</t>
  </si>
  <si>
    <t>Informes</t>
  </si>
  <si>
    <t>(Presupuesto ejecutado por gastos de energia electrica /Presupuesto asignado para gastos de energia electrica )*100</t>
  </si>
  <si>
    <t>Gastos por el servicio de Energia Electrica del GADMLI</t>
  </si>
  <si>
    <t>Energia Electrica</t>
  </si>
  <si>
    <t>Asistente Administrativo</t>
  </si>
  <si>
    <t>Facturas, solicitudes de pago</t>
  </si>
  <si>
    <t>Este presupuesto se proyecta para todo el GADMLI, en base a la media de consumos mensuales registrados en el 2020</t>
  </si>
  <si>
    <t>Presupuesto considerado para todo el GADMLI, en base a proyección de consumo anual, Se dividen los procesos de adquisición por catalogo electronico y subasta</t>
  </si>
  <si>
    <t>Presupuesto considerado para el equipo de la Dirección Administrativa</t>
  </si>
  <si>
    <t>Adquisición de materiales y accesorios para la implementación de Telefonia IP en el GADMLI</t>
  </si>
  <si>
    <t>Adquisición de equipos para la implementación de Telefonia IP en el GADMLI</t>
  </si>
  <si>
    <t xml:space="preserve">Programa  institucional de Mantenimiento de bienes  </t>
  </si>
  <si>
    <t xml:space="preserve">Contratación del servicio de Mantenimiento de equipos y sistemas </t>
  </si>
  <si>
    <t>Aplicación del principio de vigencia tecnologica en los bienes que se adquieren para el GADMLI</t>
  </si>
  <si>
    <t>Contratación de vigencia tecnologica para los bienes del GADMLI</t>
  </si>
  <si>
    <t>Garantia extendida de bienes</t>
  </si>
  <si>
    <t>Adquisición de materiales de construcción y electricacidad para el GADMLI</t>
  </si>
  <si>
    <t>Desarrollo y actualizacion, asistencia tecnica y soporte de sistemas informaticos</t>
  </si>
  <si>
    <t>Gestion de boton de pago para el GADMLI</t>
  </si>
  <si>
    <t>Desarrollo de sistemas para el GADMLI</t>
  </si>
  <si>
    <t>Adquisición de equipos, sistemas y paquetes informaticos</t>
  </si>
  <si>
    <t>Adquisición de equipos para la gestión de proyectos de TICS</t>
  </si>
  <si>
    <t>Adquisición de materiales de construccion y electricidad para la gestión de proyectos en el GADMLI</t>
  </si>
  <si>
    <t>Adquisición de partes y respuestos para el GADMLI</t>
  </si>
  <si>
    <t>Adquisición de partes y respuestos para la gestión de proyectos de TICS en el GADMLI</t>
  </si>
  <si>
    <t>Partes y respuestos</t>
  </si>
  <si>
    <t>Adquisición de equipos de computación para el GADMLI</t>
  </si>
  <si>
    <t>Este presupuesto se proyecta para todo el GADMLI, en base a la media de consumos mensuales registrados en el 2021</t>
  </si>
  <si>
    <t>(Presupuesto ejecutado por gastos de telecomunicaciones /Presupuesto asignado para gastos de telecomunicaciones )*100</t>
  </si>
  <si>
    <t>Gastos por el servicio de Telecomunicaciones del GADMLI</t>
  </si>
  <si>
    <t>Telecomunicaciones</t>
  </si>
  <si>
    <t>Contratación del servicio de transporte para el GADMLI</t>
  </si>
  <si>
    <t>Contratación de movilizacion para los servidores del GADMLI</t>
  </si>
  <si>
    <t>Presupuesto considerado para los insumos de la Dirección Administrativa</t>
  </si>
  <si>
    <t>Servicio de aseo, lavado de vestimenta de trabajo, fumigacion, desinfección, limpieza de instalaciones</t>
  </si>
  <si>
    <t>Contratación del servicio de aseo y lavado para insumos del GADMLI</t>
  </si>
  <si>
    <t>(Presupuesto ejecutado en la pasajes al interior /Presupuesto asignado para pasajes al interior)*100</t>
  </si>
  <si>
    <t>(Presupuesto ejecutado en viaticos y subsistencias /Presupuesto asignado para viaticos y subsistencias)*100</t>
  </si>
  <si>
    <t>(Presupuesto ejecutado en horas extraordinarias y suplementarias /Presupuesto asignado para extraordinarias y suplementarias)*100</t>
  </si>
  <si>
    <t>(Presupuesto ejecutado en transporte de personal /Presupuesto asignado para transporte de personal)*100</t>
  </si>
  <si>
    <t>(Presupuesto ejecutado en Aseo y lavado de insumos /Presupuesto asignado para Aseo y lavado de insumos)*104</t>
  </si>
  <si>
    <t>(Presupuesto ejecutado en la contratación de servicio de mantenimiento /Presupuesto asignado para servicio de mantenimiento)*100</t>
  </si>
  <si>
    <t>(Presupuesto ejecutado en vigencia tecnologica /Presupuesto asignado para vigencia tecnologica)*100</t>
  </si>
  <si>
    <t>(Presupuesto ejecutado en la compra de materiales de construcción y electricidad /Presupuesto asignado para la compra de materiales de construcción y electricidad)*100</t>
  </si>
  <si>
    <t>(Presupuesto ejecutado en el desarrollo de sistemas/Presupuesto asignado para desarrollo de sistemas)*100</t>
  </si>
  <si>
    <t>(Presupuesto ejecutado en la compra de partes y repuestos /Presupuesto asignado para la compra de partes y repuestos)*100</t>
  </si>
  <si>
    <t>(Presupuesto ejecutado en la adquisición de equipos /Presupuesto asignado para la adquisición de equipos)*100</t>
  </si>
  <si>
    <t>(Presupuesto ejecutado en la compra de equipos de computacion/Presupuesto asignado para la  compra de equipos de computacion)*100</t>
  </si>
  <si>
    <t xml:space="preserve"> Garantizar servicios tecnológicos  inclusivos.</t>
  </si>
  <si>
    <t>Brindar servicios oportunos, eficientes y de calidad a los servidores y trabajadores del GADMLI</t>
  </si>
  <si>
    <t>GAD MUNICIPAL DE LIMÓN INDANZA</t>
  </si>
  <si>
    <t>Ejes del Plan Nacional de Desarrollo</t>
  </si>
  <si>
    <t>Incentivar una sociedad libre y participativa, con un Estado cercano con servicios de calidad y calidez</t>
  </si>
  <si>
    <t>Fomentar espacios para la construcción de una participación social activa, integrando las visiones de equidad territorial y justicia social.</t>
  </si>
  <si>
    <t>k) Apoyar al sostenimiento del orden social y jurídico de la comunidad ejerciendo control para el cumplimiento de ordenanzas, reglamentos y resoluciones municipales expedidas acorde a las necesidades de la comunidad; y,</t>
  </si>
  <si>
    <t>c) Impulsar un desarrollo sustentable, armónico y equilibrado del territorio urbano y rural del cantón Limón Indanza;</t>
  </si>
  <si>
    <t>Procuraduría Síndica</t>
  </si>
  <si>
    <t>Atender el 100% de los criterios jurídicos solicitados a la Procuraduría síndica</t>
  </si>
  <si>
    <t xml:space="preserve">Criterios jurídicos emitidos </t>
  </si>
  <si>
    <t>Criterios jurídicos emitidos / Criterios jurídicos solicitados</t>
  </si>
  <si>
    <t>Mensual</t>
  </si>
  <si>
    <t>n/a</t>
  </si>
  <si>
    <t>x</t>
  </si>
  <si>
    <t>OPERATIVIDAD DE LA UNIDAD</t>
  </si>
  <si>
    <t>REMUNERACIONES UNIFICADAS</t>
  </si>
  <si>
    <t>110.510105</t>
  </si>
  <si>
    <t>María Mercedes Idrovo</t>
  </si>
  <si>
    <t>Pablo Cabrera</t>
  </si>
  <si>
    <t>Rol de pagos</t>
  </si>
  <si>
    <t>DECIMOTERCER SUELDO</t>
  </si>
  <si>
    <t>110.510203</t>
  </si>
  <si>
    <t>DECIMOCUARTO SUELDO</t>
  </si>
  <si>
    <t>110.510204</t>
  </si>
  <si>
    <t xml:space="preserve">Elaborar las Resoluciones Administrativas en un plazo máximo de 48 horas luego del requerimiento. </t>
  </si>
  <si>
    <t xml:space="preserve">Resoluciones Administrativas elaboradas dentro de las siguientes 48 horas al requerimiento. </t>
  </si>
  <si>
    <t>Resoluciones Administrativas elaboradas dentro de las 48 horas siguientes al requerimiento /Resoluciones Administrativas solicitadas.</t>
  </si>
  <si>
    <t>HONORARIOS</t>
  </si>
  <si>
    <t>110.510507</t>
  </si>
  <si>
    <t>APORTE PATRONAL</t>
  </si>
  <si>
    <t>110.510601</t>
  </si>
  <si>
    <t>FONDO DE RESERVA</t>
  </si>
  <si>
    <t>110.510602</t>
  </si>
  <si>
    <t>COMPENSACION POR VACACIONES NO GOZADAS POR CESACION DE FUNCIONES</t>
  </si>
  <si>
    <t>110.510707</t>
  </si>
  <si>
    <t>Liquidación</t>
  </si>
  <si>
    <t>Patrocinar judicialmente al GAD Municipal en el 100% de los procesos que sean requeridos.</t>
  </si>
  <si>
    <t xml:space="preserve">Patrocinios judiciales realizados. </t>
  </si>
  <si>
    <t xml:space="preserve">Patrocinios judiciales realizados / Patrocinios judiciales requeridos. </t>
  </si>
  <si>
    <t>VIATICOS Y SUBSISTENCIAS INTERIOR</t>
  </si>
  <si>
    <t>Facturas</t>
  </si>
  <si>
    <t>CAPACITACION A SERVIDORES PUBLICOS</t>
  </si>
  <si>
    <t>MATERIAL DE OFICINA</t>
  </si>
  <si>
    <t>Facturas, informes</t>
  </si>
  <si>
    <t>Difusión, Información y Publicidad</t>
  </si>
  <si>
    <t>PERITAJES</t>
  </si>
  <si>
    <t>COSTAS JUDICIALES, TRAMITES NOTARIALES</t>
  </si>
  <si>
    <t>MOBILIARIOS</t>
  </si>
  <si>
    <t>EQUIPOS PAQ Y SISTEMAS INFORMATICOS</t>
  </si>
  <si>
    <t>Comisaría Municipal</t>
  </si>
  <si>
    <t xml:space="preserve">Elaborar informes de inspección dentro de 24 horas luego del requerimiento. </t>
  </si>
  <si>
    <t xml:space="preserve">Informes de inspección presentados en un máximo de 24 horas posterior a la inspección. </t>
  </si>
  <si>
    <t>Informes de inspección presentados en un máximo de 24 horas posterior a la inspección / Inspecciones realizadas</t>
  </si>
  <si>
    <t>Luis Peñaranda Guzmán</t>
  </si>
  <si>
    <t>Carlos Cambizaca, Nancy Guayazaca, Gladys Marín, Freddy Quituizaca</t>
  </si>
  <si>
    <t>SALARIOS UNIFICADOS</t>
  </si>
  <si>
    <t>PASAJES AL INTERIOR</t>
  </si>
  <si>
    <t xml:space="preserve">SUBS.TRANSPORTE   </t>
  </si>
  <si>
    <t>130.510304</t>
  </si>
  <si>
    <t>SUB.ALIMENTOS</t>
  </si>
  <si>
    <t>130.510306</t>
  </si>
  <si>
    <t>Ejecutar el 100% de las sanciones por dictámenes entregados</t>
  </si>
  <si>
    <t>Sanciones efectivamente ejecutadas</t>
  </si>
  <si>
    <t>Sanciones efectivamente ejecutadas / Dictámenes entregados</t>
  </si>
  <si>
    <t>HORAS EXTRAORDINARIAS Y SUPLEMENTARIAS</t>
  </si>
  <si>
    <t>SUBS.FAMILIAR</t>
  </si>
  <si>
    <t>130.510401</t>
  </si>
  <si>
    <t>SUBS.EDUCACION</t>
  </si>
  <si>
    <t>130.510402</t>
  </si>
  <si>
    <t>SUBS.ANTIGUEDAD</t>
  </si>
  <si>
    <t>130.510408</t>
  </si>
  <si>
    <t>PrendasdeProtecciónyAccesorios</t>
  </si>
  <si>
    <t>MAQUINARIA Y EQUIPOS</t>
  </si>
  <si>
    <t>DIRECCIÓN DE PLANIFICACION TERRITORIAL E INSTITUCIONAL</t>
  </si>
  <si>
    <t>Objetivosdel PN Desarrollo</t>
  </si>
  <si>
    <t>Grantizar una vida digna con iguales oportunidades para todos</t>
  </si>
  <si>
    <t>Fortalecer las estrategias de desarrollo integral del cantón junto con los diferentes grupos étnicos y su aporte desde la visión pluricultural</t>
  </si>
  <si>
    <t>Propiciar mecanismos de articulación territorial, a lo interno del cantón y hacia fuera con los demás cantones de la provincia, la región sur y el país</t>
  </si>
  <si>
    <t>PLANIFICACION INSTITUCIONAL</t>
  </si>
  <si>
    <t xml:space="preserve">Alcanzar al 2023
el 50% de
cumplimiento de
la ordenanza
que regula la
participación
ciudadana del
GAD Municipal
de Limón
Indanza
</t>
  </si>
  <si>
    <t>Implementar hasta fin de año, la aplicación de 10 ordenanzas, y enmendar o ampliar 5 ordenanzas</t>
  </si>
  <si>
    <t>Ordenanzas aplicadas/ ordenanzas existentes</t>
  </si>
  <si>
    <t>Trimestral</t>
  </si>
  <si>
    <t>Existen 17 ordenanzas de participacion ciudadana, planificacion y urbanismo</t>
  </si>
  <si>
    <t>Gestion departamental</t>
  </si>
  <si>
    <t>Generar politicas y herramientas de desarrollo</t>
  </si>
  <si>
    <t>William Reyes</t>
  </si>
  <si>
    <t>William Reyes y Sandra Guayllazaca</t>
  </si>
  <si>
    <t>Gaceta oficial o registro oficial. Actas de sesiones. Facturas, SPI. Fotografias.</t>
  </si>
  <si>
    <t>SUBROGACION</t>
  </si>
  <si>
    <t>VACACIONES NO GOZADAS</t>
  </si>
  <si>
    <t>TRANSPORTE DE PERSONAL</t>
  </si>
  <si>
    <t>Edición,Impresión,Reproducción</t>
  </si>
  <si>
    <t>MAQ.Y EQUIPOS (INST, MANT Y REPAR)</t>
  </si>
  <si>
    <t>MATERIALES DE ASEO</t>
  </si>
  <si>
    <t>REPUESTOS Y ACCESORIOS</t>
  </si>
  <si>
    <t>MATERIALES DE CONSTRUCCION</t>
  </si>
  <si>
    <t>HERRAMIENTAS MENORES</t>
  </si>
  <si>
    <t>TASAS GRALES. LICENCIAS Y PATENTES</t>
  </si>
  <si>
    <t xml:space="preserve">Consolidar un
modelo de
asentamientos
humanos
equilibrado, a
través de la
dotación de los
servicios básicos,
bajo principios de
equidad territorial
y justicia social.
</t>
  </si>
  <si>
    <t>Generar espacios de desarrollo que contribuyan a la articulación territorial, a lo interno del cantón y hacia fuera con los demás cantones de la provincia, la región y el país</t>
  </si>
  <si>
    <t>PLANIFICACION TERRITORIAL</t>
  </si>
  <si>
    <t>Reducir al 2023 el 10% de déficit habitacional cuantitativo</t>
  </si>
  <si>
    <t>Incrementar un 10% la base catastral y actualizada hasta finales de año</t>
  </si>
  <si>
    <t>Numero de predios catastrados- linea base/ linea base</t>
  </si>
  <si>
    <t>Semestral</t>
  </si>
  <si>
    <t>1539 predios urbanos y 3042 rurales</t>
  </si>
  <si>
    <t>CATASTROS CANTONALES</t>
  </si>
  <si>
    <t>Control sobre la tenencia y regularizacion</t>
  </si>
  <si>
    <t xml:space="preserve">Fichas actualizadas, contratos y SPI. SIIM. </t>
  </si>
  <si>
    <t>Titulacion predios urbanos</t>
  </si>
  <si>
    <t>Comunicación</t>
  </si>
  <si>
    <t>Levantamiento de informacion</t>
  </si>
  <si>
    <t>Alimentos y bebidas</t>
  </si>
  <si>
    <t>Herramientas menores</t>
  </si>
  <si>
    <t>Procesamiento</t>
  </si>
  <si>
    <t>Actualizacion catastral</t>
  </si>
  <si>
    <t>SERVICIOS DE CARTOGRAFIA</t>
  </si>
  <si>
    <t>PROYECTO ACTUALIZACION CATASTRAL -ANTERIORES</t>
  </si>
  <si>
    <t>Recuperar 6 viviendas patrimoniales</t>
  </si>
  <si>
    <t>Viviendas recuperadas/ linea base</t>
  </si>
  <si>
    <t xml:space="preserve">64 Viviendas inventariadas </t>
  </si>
  <si>
    <t>Patrimonio material</t>
  </si>
  <si>
    <t>Viabilizar la construccion segura y digna de 20 nuevas soluciones y mejoramiento de 300 viviendas</t>
  </si>
  <si>
    <t>Soluciones habitacionales/ linea base</t>
  </si>
  <si>
    <t>Anual</t>
  </si>
  <si>
    <t>19 permisos de construccion mayor y 318 de construccion menor</t>
  </si>
  <si>
    <t>CONTROL URBANISTICO</t>
  </si>
  <si>
    <t>Generar y supervisar politicas de uso y ocupacion del suelo</t>
  </si>
  <si>
    <t xml:space="preserve">Permisos y habilitaciones </t>
  </si>
  <si>
    <t>Materiales de construccion y señalizacion</t>
  </si>
  <si>
    <t>Estudios y proyectos</t>
  </si>
  <si>
    <t>Investigaciones Profesionales y Análisis de Laboratorio</t>
  </si>
  <si>
    <t>Consultoría, Asesoría e Investigación Especializada</t>
  </si>
  <si>
    <t xml:space="preserve">Incrementar en 2% la accesibilidad en transporte a las viviendas </t>
  </si>
  <si>
    <t>Predios servidos/ linea base</t>
  </si>
  <si>
    <t>32 comunidades servidas</t>
  </si>
  <si>
    <t>MOVILIDAD</t>
  </si>
  <si>
    <t>Generar y supervisar politicas de seguridad vial</t>
  </si>
  <si>
    <t>Titulos habilitantes</t>
  </si>
  <si>
    <t>PROYECTOS</t>
  </si>
  <si>
    <t>OBJETIVO ESTRATÉGICO</t>
  </si>
  <si>
    <t>PROYECTO</t>
  </si>
  <si>
    <t>ACTIVIDAD</t>
  </si>
  <si>
    <t>META</t>
  </si>
  <si>
    <t>DESCRIPCIÓN DEL ITEM</t>
  </si>
  <si>
    <t>ITEM PRESUPUESTARIO</t>
  </si>
  <si>
    <t>VALOR</t>
  </si>
  <si>
    <t>VALOR DEVENGADO</t>
  </si>
  <si>
    <t>SALDO X DEVENGAR</t>
  </si>
  <si>
    <t>Lograr que politicas positivas para la poblacion en situaciones de vulnerabilidad se visualicen y procuren la igualdad de derechos, mediante la atención integral a los grupos de atención prioritaria del Cantón.</t>
  </si>
  <si>
    <t>Ayuda Social de manera integral a los grupos vulnerables</t>
  </si>
  <si>
    <t>Nro. de requerimientos de ayuda social atendidos</t>
  </si>
  <si>
    <t>(# requerimeintos atendidos / # de requerimeintos presentados) *100</t>
  </si>
  <si>
    <t>Atender el 75% de los requerimeintos de ayuda social, dirigidos a la Unidad de Desarrollo Social</t>
  </si>
  <si>
    <t>TALENTO HUMANO</t>
  </si>
  <si>
    <t>COMPENSACION POR TRANSPORTE</t>
  </si>
  <si>
    <t>ALIMENTACION</t>
  </si>
  <si>
    <t>POR CARGAS FAMILIARES</t>
  </si>
  <si>
    <t>DE EDUCACION</t>
  </si>
  <si>
    <t>SUBSIDIO DE ANTIGUEDAD</t>
  </si>
  <si>
    <t xml:space="preserve">Fortalecer las operaciones de la Unidad de Desarrollo Social </t>
  </si>
  <si>
    <t>(Presupuesto ejecutado /Presupuesto asignado )*100</t>
  </si>
  <si>
    <t>Ejecutar el 85% del presupuesto planificado</t>
  </si>
  <si>
    <t>Elvis Gomez</t>
  </si>
  <si>
    <t>UDS</t>
  </si>
  <si>
    <t>1000 EJECUTA OBRAS PUBLICAS</t>
  </si>
  <si>
    <t>AYUDAS TÉCNICAS POR SITUACIONES DE EMERGENCIA</t>
  </si>
  <si>
    <t>Janina Salinas</t>
  </si>
  <si>
    <t xml:space="preserve">CONTRAPARTE MUNICIPAL EN CONVENIOS CON OTRAS ENTIDADES PUBLICAS Y PRIVADAS (MATERIAL DIDACTICO) </t>
  </si>
  <si>
    <t>EN REUNION CON DIRECTORES SE DEJO SIN FONDOS PORQ ES UN RUBRO QUE SE EJECUTA CON LOS GADS PARROQUIALES.- EN LAS CEDULAS NO CONSTA EL RUBRO</t>
  </si>
  <si>
    <t xml:space="preserve">CONTRAPARTE MUNICIPAL EN CONVENIOS CON OTRAS ENTIDADES PUBLICAS Y PRIVADAS (ALIMENTOS Y BEBIDAS) </t>
  </si>
  <si>
    <t>EVENTOS, PASEOS Y ACTIVIDADES CULTURALES CON GRUPOS ATENCION PRIORITARIA</t>
  </si>
  <si>
    <t>Cristian. Janina - Janira</t>
  </si>
  <si>
    <t>CAPACITACIÓN A SERVIDORES PUBLICOS</t>
  </si>
  <si>
    <t>VIATICOS Y SUBSISTENCIAS EN EL INTERIOR</t>
  </si>
  <si>
    <t>MOBILIARIOS NO DEPRECIABLES</t>
  </si>
  <si>
    <t>MOBILIARIOS CASA DE ACOGIDA</t>
  </si>
  <si>
    <t>MENAJE Y ACCESORIOS DESCARTABLES</t>
  </si>
  <si>
    <t xml:space="preserve">ALIMENTOS Y BEBIDAS </t>
  </si>
  <si>
    <t xml:space="preserve">Cristian </t>
  </si>
  <si>
    <t>SERVICIOS DE ALIMENTACIÓN</t>
  </si>
  <si>
    <t>MATERIALES DE OFICINA</t>
  </si>
  <si>
    <t>INSUMOS BIENES Y MATERIALES PARA LA  PRODUCCION DE PROGRAMAS DE RADIO TELEVISION EVENTOS CULTURALES ARTISTICOS Y ENTRETENIMIENTO</t>
  </si>
  <si>
    <t>AULAS ESC. JUAN TOLEDO CONVENIO DISTR.EDUCACION</t>
  </si>
  <si>
    <t xml:space="preserve"> -   </t>
  </si>
  <si>
    <t>RUBRO PARA EJECUCION DE OBRAS PUBLICAS</t>
  </si>
  <si>
    <t>Promover la ejecución eficiente y efectiva de los convenios entre el GADMLI y el MIES</t>
  </si>
  <si>
    <t>GESTION OPERATIVA</t>
  </si>
  <si>
    <t>Ayuda Social de manera integral a los grupos de atención prioritaria</t>
  </si>
  <si>
    <t>Atender el 100% de los usuarios que se manejan bajo las diferentes modalidades de los convenios con el MIES.</t>
  </si>
  <si>
    <t>RECARGA EXTINTORES CDIs</t>
  </si>
  <si>
    <t>MAQUINARIAS Y EQUIPOS CDIs (MANTENIMIENTO Y REPARACION)</t>
  </si>
  <si>
    <t>GABRIELA</t>
  </si>
  <si>
    <t>ALIMENTOS Y BEBIDAS PROYECTO</t>
  </si>
  <si>
    <t>ESPECTACULOS CULTURALES Y SOCIALES</t>
  </si>
  <si>
    <t>COMBUSTIBLES GAS DE USO DOMESTICO ADULTO MAYOR</t>
  </si>
  <si>
    <t>MATERIALES DE IMPRESION FOTOGRAFIA REPRODUCCION Y PUBLICACIONES</t>
  </si>
  <si>
    <t>JANIRA</t>
  </si>
  <si>
    <t xml:space="preserve">AYUDAS TECNICAS </t>
  </si>
  <si>
    <t>TRANSFERENCIA DE SALDOS A FAVOR DEL MIES POR LIQUIDAC CONVENIOS</t>
  </si>
  <si>
    <t>TRANSFERIR AL MIES</t>
  </si>
  <si>
    <t>COMEDOR MUNICIPAL</t>
  </si>
  <si>
    <t>Nro. de usuarios atendidos a través del programa del Comedor Municipal</t>
  </si>
  <si>
    <t>(Nro. de usuarios atendidos a través del programa del Comedor Municipal / Número de usuarios registrados para el comedor municipal) * 100</t>
  </si>
  <si>
    <t>Atender  al menos 75 usuarios en condiciones de vulnerabilidad de General Plaza mensualmente.</t>
  </si>
  <si>
    <t>MENAJE DE COCINA</t>
  </si>
  <si>
    <t>FLETES Y MANIOBRAS</t>
  </si>
  <si>
    <t>DISCAPACIDADES</t>
  </si>
  <si>
    <t>Nro. de usuarios atendidos en el convenio de discapacidades</t>
  </si>
  <si>
    <t>(Nro. de usuarios atendidos en el convenio de discapacidades / Nro. de usuarios pertenecientes al convenio de discapacidades) *100</t>
  </si>
  <si>
    <t>Atender  al 100% de los usuarios registrados en el convenio del Discapacidades</t>
  </si>
  <si>
    <t>SERVICIOS PERSONALES POR CONTRATO</t>
  </si>
  <si>
    <t>ESPECTACULOS CULTURALES Y SOCIALES DISCAPACIDADES</t>
  </si>
  <si>
    <t xml:space="preserve">PASAJES AL INTERIOR </t>
  </si>
  <si>
    <t>ALIMENTOS Y BEBIDAS</t>
  </si>
  <si>
    <t>DANIELA Y FERNANDA</t>
  </si>
  <si>
    <t>VESTUARIO, LENCERIA Y PRENDAS DE PROTECC PROYECTO DISCAPACIDADES</t>
  </si>
  <si>
    <t>MATERIALES DIDACTICOS Y LUDICOS PROYECTO DISCAPACIDADES</t>
  </si>
  <si>
    <t>AYUDAS TECNICAS PROYECTO DISCAPACIDADES</t>
  </si>
  <si>
    <t>MOBILIARIO</t>
  </si>
  <si>
    <t>MAQUINARIA Y EQUIPO</t>
  </si>
  <si>
    <t>CENTROS DE DESARROLLO INFANTIL</t>
  </si>
  <si>
    <t>Nro. de usuarios atendidos en los CDI</t>
  </si>
  <si>
    <t>(Nro. de usuarios atendidos en CDI / Nro. de usuarios pertenecientes al convenio de CDI)*100</t>
  </si>
  <si>
    <t>Atender  al 100% de los usuarios registrados bajo el convenio de Centros de Desarrollo Infantil</t>
  </si>
  <si>
    <t>AGUA POTABLE</t>
  </si>
  <si>
    <t>USD</t>
  </si>
  <si>
    <t>ENERGIA ELECTRICA</t>
  </si>
  <si>
    <t>TELECOMUNICACIONES</t>
  </si>
  <si>
    <t xml:space="preserve">PASAJES AL INETRIOR </t>
  </si>
  <si>
    <t>EVENTOS CULTURALES Y SOCIALES CIBVS</t>
  </si>
  <si>
    <t>Edificios, Locales, Residencias y Cableado Estructurado (Mantenimiento, Reparación e Instalación)</t>
  </si>
  <si>
    <t>RUBRO PARA EJECUTAR OBRAS PUBLICAS</t>
  </si>
  <si>
    <t>NO EXISTE SALDO EN LA CEDULA PRESUP</t>
  </si>
  <si>
    <t>CAPACITACION PARA LA CIUDADANIA</t>
  </si>
  <si>
    <t xml:space="preserve">PRENDAS DE PROTECCION </t>
  </si>
  <si>
    <t>SERVICIOS DE ALIMENTACION</t>
  </si>
  <si>
    <t>MATERIALES DE OFICINA CIBVS</t>
  </si>
  <si>
    <t>MATERIALES DE ASEO PROYECTO DESARROLLO INFANTIL CDI</t>
  </si>
  <si>
    <t>MEDICINAS Y PRODUCTOS FARMAC PROYECTO DESARROLLO INFANTIL CIBV</t>
  </si>
  <si>
    <t>INSUMOS, MATERIALES Y SUMINISTROS PARA CONSTRUCCION, ELECTRICIDAD …</t>
  </si>
  <si>
    <t>EJECUCION GESTION DE RIESGO</t>
  </si>
  <si>
    <t>EXTINTORES</t>
  </si>
  <si>
    <t>SALDO EN LA CEDULA P DE 2100</t>
  </si>
  <si>
    <t>Menaje de hogar</t>
  </si>
  <si>
    <t>MAQUINARIAS Y EQUIPOS PARA CIBVS</t>
  </si>
  <si>
    <t>CONVENIO ADULTOS MAYORES CON DISCAPACIDAD</t>
  </si>
  <si>
    <t>Número de usuarios atendidos bajo el convenio de Adultos mayores con discapacidades</t>
  </si>
  <si>
    <t>(Nro. de usuarios atendidos bajo el convenio de Adultos mayores con discapacidades / Nro. de usuarios pertenecientes al convenio de Adultos mayores con discapacidades)*100</t>
  </si>
  <si>
    <t>Atender  al 100% de los usuarios registrados bajo el convenio de Adultos mayores con discapacidades</t>
  </si>
  <si>
    <t>TECNICO</t>
  </si>
  <si>
    <t>VESTUARIO, LENCERIA Y PRENDAS DE PROTECCIÓN PROYECTO AMCD</t>
  </si>
  <si>
    <t>MATERIALES DIDACTICOS PROYECTO AMCD</t>
  </si>
  <si>
    <t>MATERIALES DE OFICINA PROYECTO AMCD</t>
  </si>
  <si>
    <t>MATERIALES DE ASEO PROYECTO AMCD</t>
  </si>
  <si>
    <t>MEDICINAS Y PRODUCTOS FARMACEUTICOS</t>
  </si>
  <si>
    <t xml:space="preserve">INSTRUMENTAL MÉDICO MENOR </t>
  </si>
  <si>
    <t>ADULTOS MAYORES</t>
  </si>
  <si>
    <t>Número de usuarios atendidos bajo el convenio de Adultos mayores espacios activos</t>
  </si>
  <si>
    <t>(Número de usuarios atendidos bajo el convenio de Adultos mayores espacios activos / Número de usuarios registrados bajo el convenio de Adultos mayores espacios activos) *100</t>
  </si>
  <si>
    <t>Atender  al 100% de los usuarios registrados bajo el convenio de Adultos mayores de espacios activos</t>
  </si>
  <si>
    <t>REVISAR RUBRO NO CORRESPONDE</t>
  </si>
  <si>
    <t>ALIMENTOS Y BEBIDAS MIES</t>
  </si>
  <si>
    <t>ALIMENTOS Y BEBIDAS gadmli</t>
  </si>
  <si>
    <t>Material Didáctico aporte MIES</t>
  </si>
  <si>
    <t>Material Didáctico GADMLI</t>
  </si>
  <si>
    <t xml:space="preserve">MATERIALES DE ASEO </t>
  </si>
  <si>
    <t>PRENDAS DE IDENTIFICACION usuarios del servicio</t>
  </si>
  <si>
    <t>PRENDAS DE IDENTIFICACION asistentes de cuidado</t>
  </si>
  <si>
    <t>MATERIALES DIDACTICOS PROYECTO ADULTO MAYOR</t>
  </si>
  <si>
    <t>DIRECCIÓN DE AMBIENTE Y FOMENTO</t>
  </si>
  <si>
    <t>Derrechos para todos, durante toda la vida</t>
  </si>
  <si>
    <t>Conservar y preservar los recursos naturales disponibles en el marco de la responsabilidad sostenible ambiental</t>
  </si>
  <si>
    <t xml:space="preserve">Preservar el medio ambiente, mediante el aprovechamiento sostenible y racional de los recursos naturales, potenciando el buen uso de los mismos; interpelo </t>
  </si>
  <si>
    <t>AECMTRG</t>
  </si>
  <si>
    <t>Se incrementa en 2% el numero de visitantes, asi como se generan nuevas alternativas de sostenibilidad para el area y sus ocupantes</t>
  </si>
  <si>
    <t>Porcentaje de incremento de visitantes al área</t>
  </si>
  <si>
    <t>Porcentaje de visitantes incrementado / Porcentaje de visitantes planificado</t>
  </si>
  <si>
    <t>Gestión y operación interna y externa</t>
  </si>
  <si>
    <t>Manterner la operatividad del AECMTRG</t>
  </si>
  <si>
    <t>Adquisición de materiales de aseo</t>
  </si>
  <si>
    <t>Materiales de aseo</t>
  </si>
  <si>
    <t>Ing. Jimmy Ortega</t>
  </si>
  <si>
    <t>Analista de Conservación, Desarrollo y Cooperación Ambiental</t>
  </si>
  <si>
    <t>Guardaparques</t>
  </si>
  <si>
    <t>Registro de visitantes, registro fotográfico, Registro de cooperantes</t>
  </si>
  <si>
    <t>Adquisición de materiales de oficina</t>
  </si>
  <si>
    <t>Alimentación para guardiania</t>
  </si>
  <si>
    <t>Promoción del AECMTRG, para atraer futuros inversionistas</t>
  </si>
  <si>
    <t>Interpretación y comunicación ambiental</t>
  </si>
  <si>
    <t>Implementación de plan de educación y comunicación ambiental</t>
  </si>
  <si>
    <t>Impresión de material publicitario y de educación ambiental</t>
  </si>
  <si>
    <t>Edición, impresión,reproducción…</t>
  </si>
  <si>
    <t>Elaboración de video promocional</t>
  </si>
  <si>
    <t>Reportaje y/o transmisión de video promocional en televisión nacional</t>
  </si>
  <si>
    <t xml:space="preserve"> Fomento del Ecoturismo (en el AECMTRG)</t>
  </si>
  <si>
    <t>Impulsar el desarrollo de actividades económicas relacionadas al turismo ecológico en la población que habita en el AECMTRG y zona de influencia.</t>
  </si>
  <si>
    <t>Habilitación y Protección del Suelo, Subsuelo y Áreas Ecológicas</t>
  </si>
  <si>
    <t>Obras de infraestructura  (materiales de construcción)</t>
  </si>
  <si>
    <t xml:space="preserve">Controlar que la frontera agrícola sobrepase el 2% de los límites del AECMTRG de acuerdo a la línea base. </t>
  </si>
  <si>
    <t>Doce levantamientos de tenencia de tierras realizados</t>
  </si>
  <si>
    <t>Número de levantamientos realizados / Número de levantamientos planificados</t>
  </si>
  <si>
    <t>Informe de tenencia de tierras (consultoría PASNAP)</t>
  </si>
  <si>
    <t>Control y Vigilania</t>
  </si>
  <si>
    <t>Resolver los conflictos de tenencia de tierras dentro del AECMTRG</t>
  </si>
  <si>
    <t>Adquisición de un GNSS de precisión</t>
  </si>
  <si>
    <t>Maquinaria y equipos</t>
  </si>
  <si>
    <t>Analista de Conservación, Desarrollo y Cooperación Ambiental. Técnico de Producción Pecuaria</t>
  </si>
  <si>
    <t>Factura, Acta de entrega y recepción. Levantamientos aprobados por la Dirección de Planificación del GADMLI</t>
  </si>
  <si>
    <t>Realizar los pratrullajes y vigilancia dentro del AECMTRG</t>
  </si>
  <si>
    <t>Adquisición de vehículo para el centro de control y vigilancia (motocicleta)</t>
  </si>
  <si>
    <t>Vehículos</t>
  </si>
  <si>
    <t>Mantenimiento de vehículos (motocicletas)</t>
  </si>
  <si>
    <t>Vehículos (Servicio para Mantenimiento y Reparación)</t>
  </si>
  <si>
    <t>Combustibles y lubricantes</t>
  </si>
  <si>
    <t>Alternativas de conservación. Fomento de la conservación a través de proyectos sustentables.</t>
  </si>
  <si>
    <t>Mejoramiento genético de ganado bovino para evitar la ampliación de la frontera agrícola</t>
  </si>
  <si>
    <t>Adquisición de banco de material Genético</t>
  </si>
  <si>
    <t>Suministros para Actividades Agropecuarias, Pesca y Caza</t>
  </si>
  <si>
    <t>Adquisicón de insumos hormonales para biotecnologías bovinas</t>
  </si>
  <si>
    <t>Egresos para Sanidad Agropecuaria</t>
  </si>
  <si>
    <t>Optimización de pastizales para producción pecuaria</t>
  </si>
  <si>
    <t>Adquisición de semillas de pasto</t>
  </si>
  <si>
    <t>Adquisiscón de sembradoras de pastos</t>
  </si>
  <si>
    <t>Gestión de conflictos hombre – vida silvestre (en el AECMTRG)</t>
  </si>
  <si>
    <t>Investigación y monitoreo biológico</t>
  </si>
  <si>
    <t>Adquisición de equipos y herramientas para para investigación y monitoreo biológico</t>
  </si>
  <si>
    <t>Maquinarias y equipos</t>
  </si>
  <si>
    <t>Disminuir los conflictos hombre – vida silvestre en las AECMs y su zona de influencia</t>
  </si>
  <si>
    <t xml:space="preserve">Capacitar personal sobre medidas de conservación ambiental, para resolver conflictos hombre - vida silvestre </t>
  </si>
  <si>
    <t>Capacitación a servidores públicos</t>
  </si>
  <si>
    <t>Servicio de alimentación</t>
  </si>
  <si>
    <t>Derechos para todos, durante toda una vida</t>
  </si>
  <si>
    <t>Garantizar la preservación y protección integral del patrimonio
cultural y natural y de la ciudadanía, ante las amenazas y riesgos de 
origen natural o antrópico.</t>
  </si>
  <si>
    <t>ÁREAS VERDES</t>
  </si>
  <si>
    <t>Mantener las áreas verdes, parques y jardines al 90% de funcionalidad</t>
  </si>
  <si>
    <t>Número de espacios recuperados y mantenidos</t>
  </si>
  <si>
    <t>Número de espacios mantenidos / Número de espacios planificados a realizar mantenimiento</t>
  </si>
  <si>
    <t>Vivero</t>
  </si>
  <si>
    <t>Mantenimiento del área de vivero</t>
  </si>
  <si>
    <t>Adqusición de malla polisombra</t>
  </si>
  <si>
    <t>Ing. Diego Culcay</t>
  </si>
  <si>
    <t>Personal jornalero</t>
  </si>
  <si>
    <t>Acta de entrega recepción, Registro fotográfico</t>
  </si>
  <si>
    <t>Mantenimiento de las áreas verdes del cantón</t>
  </si>
  <si>
    <t>Realizar el mantenimiento de las áreas verdes. Parques y jardines del cantón Limón Indanza</t>
  </si>
  <si>
    <t>Adquisición de fungicidas y hervicidas</t>
  </si>
  <si>
    <t>Contratación de personal (2)</t>
  </si>
  <si>
    <t>Salarios unificados</t>
  </si>
  <si>
    <t>Décimo tercer sueldo</t>
  </si>
  <si>
    <t>Décimo cuarto sueldo</t>
  </si>
  <si>
    <t>Aporte patronal</t>
  </si>
  <si>
    <t>Adquisición de EPP</t>
  </si>
  <si>
    <t>Prendas de protección y accesorios</t>
  </si>
  <si>
    <t xml:space="preserve">Consolidar un modelo de asentamientos humanos equilibrado, a través de la dotación de los servicios básicos, bajo principios de equidad territorial y justicia social. </t>
  </si>
  <si>
    <t>GESTIÓN DE RESIDUOS SÓLIDOS</t>
  </si>
  <si>
    <t>Ejecución presupuestaria del 85%</t>
  </si>
  <si>
    <t>Gestión y Operación</t>
  </si>
  <si>
    <t>Mantener la operatividad del área de gestión ambiental</t>
  </si>
  <si>
    <t>Actas de entrega recepción, Registro fotográfico. Resultados de laboratorio, Permisos ambinetales</t>
  </si>
  <si>
    <t>Adquisión de ropa de trabajo, equipos de protección personal</t>
  </si>
  <si>
    <t>Cumplimiento de la Normativa Ambiental vigente</t>
  </si>
  <si>
    <t xml:space="preserve">Pago de las tasas en el MAAE Para obtener los registros Ambientales </t>
  </si>
  <si>
    <t>Tasas Generales licencias y patentes</t>
  </si>
  <si>
    <t>Analisis de la calidad de agua residuales (relleno sanitario y camal municipal)</t>
  </si>
  <si>
    <t>Contratar el analisis de calidad de agua por un laboratorio certificado</t>
  </si>
  <si>
    <t>Aumentar la cobertura de recolección de desehcos sólidos en un 2 % de viviendas (población) en el cantón</t>
  </si>
  <si>
    <t>Cantidad de población servida con la recolección de desechos sólidos</t>
  </si>
  <si>
    <t>Población realmente servida con la recolección de desechos / Población planificada para el servicio</t>
  </si>
  <si>
    <t>Barrido de calles</t>
  </si>
  <si>
    <t>Brindar un servicio óptimo y oportuno de barrido y limpieza de calles</t>
  </si>
  <si>
    <t>Registro fotográfico, Facturas, Actas de entrega recepción</t>
  </si>
  <si>
    <t>Adquisición de herramientas de limpieza y respuestos (escobas, llantas de carretillas para los carritos de recolección)</t>
  </si>
  <si>
    <t xml:space="preserve">Recolección de residuos sólidos </t>
  </si>
  <si>
    <t>Garantizar el servicio de recolección de desechos sólidos</t>
  </si>
  <si>
    <t>Mantenimiento preventivo y correctivo del camión recolector</t>
  </si>
  <si>
    <t>Adquisición de puntos verdes para colocar en las comunidades</t>
  </si>
  <si>
    <t>Contratación de personal para recolección rural, material reciclado, sanitarios, entre otros(1)</t>
  </si>
  <si>
    <t>Disposición final de residuos sólidos</t>
  </si>
  <si>
    <t>Manejo técnico de la celda del relleno sanitario</t>
  </si>
  <si>
    <t>Completar el cerramiento del área del relleno sanitario</t>
  </si>
  <si>
    <t>Materiales de construcción</t>
  </si>
  <si>
    <t>Adquisición de insecticidas, fungicidas y hervicidas</t>
  </si>
  <si>
    <t>Contratación de maquiaria pesada para el cubrimiento y compactación de desechos sólidos (en casos fortuitos) o una vez por semana</t>
  </si>
  <si>
    <t>Contratar maquinaria</t>
  </si>
  <si>
    <t>Adquisición de lona de polietileno para cobertura diaria de residuos</t>
  </si>
  <si>
    <t>Planta de compostaje</t>
  </si>
  <si>
    <t xml:space="preserve">Procesamiento de basura organica por el metodo de compost </t>
  </si>
  <si>
    <t>Adquisición de ropa de trabajo y EPP</t>
  </si>
  <si>
    <t>Adquisición de herramientas (Carretillas, pala y trinche)</t>
  </si>
  <si>
    <t>Adquisición de tamizadora y picadora</t>
  </si>
  <si>
    <t xml:space="preserve">Consolidar,
fortalecer y
diversificar las
actividades
económicas del
cantón; en los 
sectores:
agropecuario
productivo,
industrial y de 
turismo </t>
  </si>
  <si>
    <t>Promover y dinamizar el desarrollo económico local orientado a mejorar los niveles de producción y productividad de los sistemas productivos locales para incrementar los niveles de empleo e ingresos de la población</t>
  </si>
  <si>
    <t>CONTROL SANITARIO</t>
  </si>
  <si>
    <t>Realizar la faena del 100% de los animales ingresados para este fin y que cumplan con las características requeridas</t>
  </si>
  <si>
    <t>% de animales faenados</t>
  </si>
  <si>
    <t>% de animales faenados / % de animales solicitados para faena</t>
  </si>
  <si>
    <t>Gestión y Operación del área</t>
  </si>
  <si>
    <t>Mantener la operatividad del área de control sanitario</t>
  </si>
  <si>
    <t>Adquisición de materiales de aseo y desinfección</t>
  </si>
  <si>
    <t>Mvz. José Fenández</t>
  </si>
  <si>
    <t>Personal centro de faenamiento</t>
  </si>
  <si>
    <t>Guías de cobro de tasas, Facturas, actas de entrega recepción, registro fotográfico. Informe de Gestión Mensual</t>
  </si>
  <si>
    <t>Centro de Faenamiento</t>
  </si>
  <si>
    <t>Faena de animales mayores para consumo, cumpliendo las normas técnicas estipuladas dentro de la ley de mataderos y binestar animal</t>
  </si>
  <si>
    <t xml:space="preserve">Mantenimiento del cuarto frigorífico y sierra eléctrica </t>
  </si>
  <si>
    <t>Mantenimiento de equipos y maquinaria</t>
  </si>
  <si>
    <t>Adquisición de repuestos para cuarto frigorífico y sierra eléctrica</t>
  </si>
  <si>
    <t>Adquisicón de pistolas o llaves de agua</t>
  </si>
  <si>
    <t>Adquisición de un aturdidor eléctrico para porcinos</t>
  </si>
  <si>
    <t>Recargas de gas GLP</t>
  </si>
  <si>
    <t>Adquisicón de quemador o lanza llamas</t>
  </si>
  <si>
    <t>Apoyar al sostenimiento del orden social y jurídico de la comunidad ejerciendo control para el cumplimiento de ordenanzas, reglamentos y resoluciones municipales expedidas acorde a las necesidades de la comunidad; y,</t>
  </si>
  <si>
    <t>Realizar 250 esterilizaciones entre caninos y felinos que conforman la fauna urbana</t>
  </si>
  <si>
    <t>Número de caninos y felinos esterilizados</t>
  </si>
  <si>
    <t># de caninos y felinos esterilizados / # de caninos y felinos planificados para esterilar</t>
  </si>
  <si>
    <t>Centro de rescate animal</t>
  </si>
  <si>
    <t xml:space="preserve">Captura de canes callejeros, en cumplimiento a ordenanza municipal </t>
  </si>
  <si>
    <t>Adquisición de alimentación y medicación para canes rescatados</t>
  </si>
  <si>
    <t>Registro de capturas y esterilizaciones, Registro fotográfico, Facturas, Acstas de entrega recepción. Informes de gestión mensual</t>
  </si>
  <si>
    <t>Campañas de esterilización mediante la socialización a propietarios de mascotas sobre los beneficios de la esterilización en sus mascotas, evitando así reproducciones no deseadas.</t>
  </si>
  <si>
    <t>Impresiones de material a socializar; folletos, trípticos, y reuniones sobre la esterilización responsable de sus mascotas.</t>
  </si>
  <si>
    <t>Edición, impresión, reproducción…</t>
  </si>
  <si>
    <t>Adquisición de medicina y productos para esterilización</t>
  </si>
  <si>
    <t>Adquisición de instrumental médico quirúrgico</t>
  </si>
  <si>
    <t>Instrumental médico quirúrgico</t>
  </si>
  <si>
    <t>GRANJA EXPERIMENTAL</t>
  </si>
  <si>
    <t xml:space="preserve">Reproducir 60 nucleos de gazapos </t>
  </si>
  <si>
    <t>Cantidad de gazapos reproducidos</t>
  </si>
  <si>
    <t>Gazapos realmente reproducidos /  gazapos planificados para reproducción</t>
  </si>
  <si>
    <t>Fortalecimiento del sector pecuario con la producción de cobayos</t>
  </si>
  <si>
    <t>Apoyo a la economía familiar mediante lla reproducción de cobayos</t>
  </si>
  <si>
    <t>Adquisición de suplementos nutricionales y medicinales para la reprodución de cobayos</t>
  </si>
  <si>
    <t>Personal Jornalero</t>
  </si>
  <si>
    <t>Facturas, Actas de entrega recepción, registros de beneficiarios, Registro fotográfico</t>
  </si>
  <si>
    <t>Material genético</t>
  </si>
  <si>
    <t>Semovientes</t>
  </si>
  <si>
    <t>Adquisición de aretes paa identificación de animales</t>
  </si>
  <si>
    <t>Adquisición de materiales y herramientas (carretillas y machetes)</t>
  </si>
  <si>
    <t>Reproducir 120000 alevines de tilapia</t>
  </si>
  <si>
    <t>Cantidad de alevines reproducidos</t>
  </si>
  <si>
    <t>Alevines realmente reproducidos /  alevines planificados para reproducción</t>
  </si>
  <si>
    <t>Fortalecimiento del sector piscícola mediante la producción de tilapia</t>
  </si>
  <si>
    <t>Apoyo a la soberania alimentaria mediante el proyecto de reproducción de alevines en la granja municipal</t>
  </si>
  <si>
    <t>Adquisición de suplementos nutricionales para la reproduciión de tilapia</t>
  </si>
  <si>
    <t>Material genético (alevines para reproductores)</t>
  </si>
  <si>
    <t>Acuáticos</t>
  </si>
  <si>
    <t>Adquisición de materiales (geomembrana) y herramientas para mantenimiento de planta de reproducción</t>
  </si>
  <si>
    <t>Cultiviar el 100% del área del invernadero</t>
  </si>
  <si>
    <t>% de área de invernadero cultivada</t>
  </si>
  <si>
    <t>% de área de invernadero cultivada / % de área de invernadero planificada para cultivadar</t>
  </si>
  <si>
    <t>Brindar alimentos sanos al comedor municipal del adulto mayor</t>
  </si>
  <si>
    <t>Apoyo a la soberanía alimentaria mediante la dotación de alimentos sanos al comedor municipal del adulto mayor</t>
  </si>
  <si>
    <t>Construcciones Agropecuarias</t>
  </si>
  <si>
    <t>Contrato, actas de entrega recepción, registro fotográfico</t>
  </si>
  <si>
    <t>Solicitar arrastre de recursos de Tinajillas</t>
  </si>
  <si>
    <t>Economía al Servicio de la Sociedad</t>
  </si>
  <si>
    <t>Consolidar, fortalecer y diversificar las actividades económicas del cantón; en los sectores: agropecuario productivo, industrial y de turismo.</t>
  </si>
  <si>
    <t>MEJORAMIENTO GENÉTICO BOVINO</t>
  </si>
  <si>
    <t>Incrementar la produccion ganadera haciendola mas sostenible, mediante la inseminación artificial de 200 bovinos</t>
  </si>
  <si>
    <t>Número de bovinos inseminados</t>
  </si>
  <si>
    <t>Número de bovinos inseminados/ # de bovinos planificados inseminar</t>
  </si>
  <si>
    <t>350 inseminaciones en el año 2020, con el apoyo del GADPMS</t>
  </si>
  <si>
    <t>Apoyo al sector ganadero, mediante mejoramiento genético bovino</t>
  </si>
  <si>
    <t>Inseminación artificial a tiempo fijo y con celo natural</t>
  </si>
  <si>
    <t>Adquisicion de banco de material genético</t>
  </si>
  <si>
    <t>Mvz. Juan Supliguicha</t>
  </si>
  <si>
    <t>1 Tecnico de campo</t>
  </si>
  <si>
    <t>Informes de gestión mensual, Registro fotográfico, actas de entrega recepción, facturas, Registro de recargas de nitrógeno</t>
  </si>
  <si>
    <t>Adquisicón de nitrógeno para la crioconservación de material genético</t>
  </si>
  <si>
    <t>Adquisicón de material hormonal para la preparación y sincronización estral de hembras bovinas</t>
  </si>
  <si>
    <t>Adquisicón de materiales consumibles para trabajo de campo (instrumental médico quirúrgico)</t>
  </si>
  <si>
    <t>Adquisición de insumos para diagnosticar las preñeces tempranas en las hembras bovinas que fuesen inseminadas</t>
  </si>
  <si>
    <t>Acompañamiento técnico</t>
  </si>
  <si>
    <t>Tronsporte de personal</t>
  </si>
  <si>
    <t>FOMENTO AGROPRODUCTIVO</t>
  </si>
  <si>
    <t>Incrementar la productividad del campo con vision de soberanía alimentaria y de generacion economica, con la implementación 10 Ha. de plátano y 6 Ha. de yuca</t>
  </si>
  <si>
    <t>Número de Hectáreas sembradas</t>
  </si>
  <si>
    <t># Ha realmente sembradas/ # Ha planificadas</t>
  </si>
  <si>
    <t>Fortalecimiento de la producción de cultivos de la zona</t>
  </si>
  <si>
    <t>Adquisición de material genético vegetal</t>
  </si>
  <si>
    <t>Convenios firmados con asociaones, Actas de entrega recepción, registro fotográfico, registro de asistencia a reuniones y capacitaciones, Informes de gestión mensual</t>
  </si>
  <si>
    <t xml:space="preserve">Seguimiento de manejo y comercializacion de plátano y yuca </t>
  </si>
  <si>
    <t>Adquisicón de gabetas para el traslado de productos</t>
  </si>
  <si>
    <t>Elevar la produccion lactea en un 20%, con la finalidad de obetener un producto de calidad</t>
  </si>
  <si>
    <t>% de producción láctea</t>
  </si>
  <si>
    <t>% de producción láctea alcanzada / % de producción láctea planificada</t>
  </si>
  <si>
    <t>Fortalecimiento de la producción del manejo de lácteos</t>
  </si>
  <si>
    <t xml:space="preserve">Mejoramiento de la produccion y manejo de la leche para la produccion de quesillo en el cantón </t>
  </si>
  <si>
    <t xml:space="preserve">Capacitacion del manejo y produccion para el mejormaiento de la cantidad y calidad de leche para la produccion de quesillo </t>
  </si>
  <si>
    <t>Transporte de Personal</t>
  </si>
  <si>
    <t>Implementacion de manejo de bovinos en ficas modelo, adquisicón de cercas eléctricas</t>
  </si>
  <si>
    <t>Adquisición de bidones acero inoxidable de 30 litros</t>
  </si>
  <si>
    <t>Fortalecimiento de producción de café con la implementación de 10 Ha de café</t>
  </si>
  <si>
    <t>Fortalecimiento de producción de café</t>
  </si>
  <si>
    <t>Mejoramiento de la producción y manejo de café hasta su comercialización</t>
  </si>
  <si>
    <t>Capacitación en el manejo, producción y comercialización</t>
  </si>
  <si>
    <t>Capacitación para la ciudadanía</t>
  </si>
  <si>
    <t>Implementacion de 10 hectareas de cultivo de café</t>
  </si>
  <si>
    <t>Adquisición de un equipo de torrefacción</t>
  </si>
  <si>
    <t>Torrefacción para la industrialización de café</t>
  </si>
  <si>
    <t>Apoyar a proyectos asociativos que se generen desde el sector agroproductivo</t>
  </si>
  <si>
    <t>Número de proyectos ejecutados</t>
  </si>
  <si>
    <t>Fortalecimiento del sector agroproductivo</t>
  </si>
  <si>
    <t>Apoyo al sector agroprodcutivo en el desarrollo de proyectos asociativos</t>
  </si>
  <si>
    <t>Apoyo a proyectos asosciativos y contrapartidas para gestión de recursos externos</t>
  </si>
  <si>
    <t>FOMENTO MICROEMPRESARIAL</t>
  </si>
  <si>
    <t>Realizar 2 ferias de emprendimiento</t>
  </si>
  <si>
    <t>Número de ferias realizas</t>
  </si>
  <si>
    <t>Número de ferias realizadas / Número de ferias planificadas</t>
  </si>
  <si>
    <t>Fomento de prácticas de emprendimiento</t>
  </si>
  <si>
    <t>Ferias del emprendimiento en coordinación con la Unidad de Cultura, Deportes y Turismo</t>
  </si>
  <si>
    <t>Feria de emprendimiento Limonense</t>
  </si>
  <si>
    <t>Espectáculos Culturales y Sociales</t>
  </si>
  <si>
    <t>Unidad de Cultura, Deportes y Turismo</t>
  </si>
  <si>
    <t>Registro fotográfico, Registro de participantes (emprendedores), Factura</t>
  </si>
  <si>
    <t>Economia al Servicio de la Sociedad</t>
  </si>
  <si>
    <t>Consolidar la sostenibilidad del sistema económico social y solidario, y afianzar la dolarización</t>
  </si>
  <si>
    <t>Crear y mantener un modelo administrativo financiero que sea sostenible y sustentable</t>
  </si>
  <si>
    <t>DIRECCION FINANCIERA</t>
  </si>
  <si>
    <t>Alcanzar al 2023 el 10% de ingresos propios con respecto al presupuesto general</t>
  </si>
  <si>
    <t>Porcentaje de ingresos propios con respecto al presupuesto general</t>
  </si>
  <si>
    <t>Ingresos propios para el presupuesto general</t>
  </si>
  <si>
    <t xml:space="preserve">Edicion, impresión y reproduccion </t>
  </si>
  <si>
    <t>CESAR</t>
  </si>
  <si>
    <t>Pasajes al Interior</t>
  </si>
  <si>
    <t>JESSICA</t>
  </si>
  <si>
    <t>Viaticos y subsitencias</t>
  </si>
  <si>
    <t>MIRIAM</t>
  </si>
  <si>
    <t>Materiales de Oficina</t>
  </si>
  <si>
    <t>BRENDY</t>
  </si>
  <si>
    <t>JENNYFER</t>
  </si>
  <si>
    <t>Descuentos y Comisiones</t>
  </si>
  <si>
    <t>Seguros</t>
  </si>
  <si>
    <t>Mobiliario</t>
  </si>
  <si>
    <t>X</t>
  </si>
  <si>
    <t>Equipo Sistemas y Paquetes Informaticos</t>
  </si>
  <si>
    <t>CONTABILIDAD</t>
  </si>
  <si>
    <t>GEMMA</t>
  </si>
  <si>
    <t>MA. FERNANDA</t>
  </si>
  <si>
    <t>TESORERIA</t>
  </si>
  <si>
    <t>EVELYN</t>
  </si>
  <si>
    <t>RENTAS</t>
  </si>
  <si>
    <t>Objetivos del PN Desarrollo</t>
  </si>
  <si>
    <t>Inversión USD</t>
  </si>
  <si>
    <t>Afirmar la interculturalidad y plurinacionalidad, revalorizando las identidades diversas 60</t>
  </si>
  <si>
    <t>Garantizar la preservación y protección integral del patrimonio cultural y natural y de la ciudadanía, ante las amenazas y riesgos de origen natural o antrópico.</t>
  </si>
  <si>
    <t>INCREMENTO DE ACTIVIDADES CULTURALES, PARA EL FORTALECIMIENTO DE LA IDENTIDAD CULTURAL EN EL CANTÓN LIMÓN INDANZA</t>
  </si>
  <si>
    <t>PROGRAMA FORTALECIMIENTO DE LA IDENTIDAD CULTURAL DEL CANTÓN LIMÓN INDANZA</t>
  </si>
  <si>
    <t>Al final del 2021, se ha beneficiado al 30% de la población del cantón Limón Indanza, con eventos culturales</t>
  </si>
  <si>
    <t>Porcentaje de  población del cantón Limón Indanza que disfruta de eventos culturales</t>
  </si>
  <si>
    <t>(Número de personas beneficiadas/ Total de la población)*100</t>
  </si>
  <si>
    <t xml:space="preserve">Según el POA 2020 se planificó el involucramientode la población del cantón Limón Indanza en prácticas culturales  del 10% anual. </t>
  </si>
  <si>
    <t>“PRESERVAR LAS TRADICIONES ANCESTRALES DE LA CULTURA SHUAR, MANIFESTADAS EN EL RITUAL DE LA CHONTA”.</t>
  </si>
  <si>
    <t>Actuaciones artísticas musicales; danza y música shuar y mestiza. Realización de ceremonia - ritual, exposición artesanal y gastronómica</t>
  </si>
  <si>
    <t>Espectáculos sociales y culturales</t>
  </si>
  <si>
    <t xml:space="preserve"> </t>
  </si>
  <si>
    <t>-</t>
  </si>
  <si>
    <t>Rolando Coronel</t>
  </si>
  <si>
    <t xml:space="preserve">Especialista de la UETD, Blibliotecaria, demas personal </t>
  </si>
  <si>
    <t>El evento se desarrolla con la autorización y coordinación con las autoridades shuar de cada comunidad.</t>
  </si>
  <si>
    <t>Comunidad empoderada de preservar sus tradiciones culturales. Fotos, videos, informes de la ejecución del proyecto.</t>
  </si>
  <si>
    <t>“PROMOVER ACTIVIDADES RECREATIVAS, EDUCATIVAS Y FORMATIVAS PARA NIÑOS, NIÑAS Y JÓVENES EN LA COLONIA VACACIONAL, PROPENDIENDO AL BUEN USO DEL TIEMPO LIBRE EN GENERAL PLAZA Y PARROQUIAS RURALES”.</t>
  </si>
  <si>
    <t>Impulsar actividades, recreativas, lúdicas y de buen uso del tiempo libre para los NNA.</t>
  </si>
  <si>
    <t>Servicios de Alimentación</t>
  </si>
  <si>
    <t>Especialista de la UETD, Blibliotecaria, demas personal</t>
  </si>
  <si>
    <t>El evento cuenta con la colaboración de 20 jóvenes para el seguimiento y cuidado de los NNA.</t>
  </si>
  <si>
    <t>Registro de inscripciones, fotos videos, facturas, informes, etc.</t>
  </si>
  <si>
    <t>Materiales Didácticos</t>
  </si>
  <si>
    <t>Transporte para personal</t>
  </si>
  <si>
    <t>Garantizar una vida digna con iguales oportunidades para todas las personas</t>
  </si>
  <si>
    <t>Conmemoraciones: Día  Nacional de la Cultura. Dia del pasillo ecuatoriano.</t>
  </si>
  <si>
    <t>Programas sociocultural musical de conocimiento y empoderamiento de las fechas representativas para la cultura nacional y local. A través de: actuaciones artístico-musicales, danza, festival de cuadros murales</t>
  </si>
  <si>
    <t>El evento y demas actividades  se desarrollarán en el parque central</t>
  </si>
  <si>
    <t>Proyectos, informes, fotografías, videos, etc.</t>
  </si>
  <si>
    <t xml:space="preserve"> “PROMOCIONAR EL ARTE POPULAR, MUSICAL,  ARTESANAL Y GASTRONÓMICO,  A TRAVÉS DEL EVENTO FESTIVAL   CULTURAL  AGOSTO  MES  DE LAS  ARTES”.</t>
  </si>
  <si>
    <t>Proyecto que involucra la participación de cultores del arte local y provincial. A través de: Exposición artesanal y artes plásticas. Actuaciones artístico -  musicales, danza y feria  gastronómíca</t>
  </si>
  <si>
    <t>Proyectos, informes, fotografías, videos, registro de participantes, etc.</t>
  </si>
  <si>
    <t>COMPLEMEN TACIÓN DE EQUIPOS DE AMPLIFICA CIÓN</t>
  </si>
  <si>
    <r>
      <t xml:space="preserve">Adquisición de: </t>
    </r>
    <r>
      <rPr>
        <b/>
        <sz val="10"/>
        <color theme="1"/>
        <rFont val="Calibri"/>
        <family val="2"/>
        <scheme val="minor"/>
      </rPr>
      <t xml:space="preserve">1  Consola digital (1680 USD). 1 procesador de efectos digital (1120 USD), </t>
    </r>
    <r>
      <rPr>
        <sz val="10"/>
        <color theme="1"/>
        <rFont val="Calibri"/>
        <family val="2"/>
        <scheme val="minor"/>
      </rPr>
      <t xml:space="preserve">equipos que  complementarán el sistema de amplificación de la UECTD. </t>
    </r>
    <r>
      <rPr>
        <b/>
        <sz val="10"/>
        <color theme="1"/>
        <rFont val="Calibri"/>
        <family val="2"/>
        <scheme val="minor"/>
      </rPr>
      <t>1 UPS protector para computadora 200 USD</t>
    </r>
  </si>
  <si>
    <t>Maquinaria y Equipos</t>
  </si>
  <si>
    <t>Especialista de la UECD</t>
  </si>
  <si>
    <t>Los equipos a adquirirse aportarán a mejorar el sonido y proteger los dispositivos</t>
  </si>
  <si>
    <t>Facturas, actas de entrega recepción.</t>
  </si>
  <si>
    <t>MANTENIMIENTO DE INSTRUMENTOS MUSICALES, CABLES Y ACCESORIOS PARA CONEXIÓN DE INSTRUMENTOS Y EQUIPOS DE AMPLIFICACIÓN.</t>
  </si>
  <si>
    <t>Revisión y mantenimiento de parlantes, consolas, micrófonos, instrumentos musicales. Adquisición de  cables  canon para microfonos, cables para instrumentos  y conexiones y demás accesorios para el buen funcionamiento de equipos de amplificación e instrumentos musicales. Cuerdas para instrumentos eléctricos. Cañas para saxofones. Palillos para bateria y timbales.</t>
  </si>
  <si>
    <t>Maquinaria y Equipos (Instalación, mantenimiento y reparación)</t>
  </si>
  <si>
    <t>Especialista de la UETD, Diego Cuji.</t>
  </si>
  <si>
    <t>Los accesorios para los instrumentos se cambian periodicamente cada 2 o 3 meses.</t>
  </si>
  <si>
    <t>Informes, requerimientos, facturas de pago, etc</t>
  </si>
  <si>
    <t>“Recuperar, salvaguardar y  promocionar, las costumbres y tradiciones de la cultura shuar del Cantón Limón Indanza”.</t>
  </si>
  <si>
    <t xml:space="preserve">Compilación de la información. Diseño e impresión de publicación.  Diseño, diagramación, elaboración de ilustraciones, corrección ortográfica y de estilo. Impresión de 500 ejemplares en A5.  </t>
  </si>
  <si>
    <t xml:space="preserve">Edición, Impresión, Reproducción, Publicaciones, Suscripciones, Fotocopiado </t>
  </si>
  <si>
    <t>Tecnico de Patrimonio. Asistente de patrimonio.</t>
  </si>
  <si>
    <t>Especialista de la UECD, Supervisor Cultural y Artístico. Unidad de Comunicación.</t>
  </si>
  <si>
    <t>Las leyendas, tradiciones, ritos y costumbres, se plasmarán en una publicación.</t>
  </si>
  <si>
    <t>Diseños, fotografías, videos, publicaciones impresas.</t>
  </si>
  <si>
    <t>Festival de la canción nacional</t>
  </si>
  <si>
    <t>Contratación de marco musical, participaciones artísticas, escenario y amplificación.</t>
  </si>
  <si>
    <t>Especialista de la UECD, monitores de danza, Promotor de Danza, monitor de música.</t>
  </si>
  <si>
    <t>NNA y adultos interpretan temas en diferentes géneros nacionales.</t>
  </si>
  <si>
    <t>Fotos, videos, facturas de pagos, etc.</t>
  </si>
  <si>
    <t>FESTIVAL DE VILLANCICOS</t>
  </si>
  <si>
    <t>Contratación de artistas participantes, amplificación, escenario, escenografía</t>
  </si>
  <si>
    <t>NNA y adultos interpretan temas en diferentes géneros nacionales y extranjeros denominados villancicos tradicionales.</t>
  </si>
  <si>
    <t>Registro de participantes, fotos, videos, informes, facturas.</t>
  </si>
  <si>
    <t>FESTIVAL DE MONIGOTES</t>
  </si>
  <si>
    <t>Especialista de la UECD, Asistente administrativa, Monitor de Música.</t>
  </si>
  <si>
    <t xml:space="preserve">Barrios, familias, organizaciones y grupos organizados participan emotivamente del festival. </t>
  </si>
  <si>
    <t>“IMPLEMENTAR LA ESCUELA DE ARTES, PARA LA FORMACIÓN DE NNA Y ADULTOS EN LAS EXPRESIONES ATÍSTICAS DE: MÙSICA, DANZA, TEATRO Y PINTURA, APORTANDO A LA CONVIVENCIA INTERCULTURAL Y LA PROMOCIÓN DE LOS ACTIVOS PATRIMONIALES Y TURÍSTICOS DEL CANTÓN LIMÓN INDANZA”.</t>
  </si>
  <si>
    <r>
      <t>Pagos de sueldos a 3 monitores de danza 1 monitor de música. (sueldo mensual mas aportes de ley 544,59. Total 26140,32</t>
    </r>
    <r>
      <rPr>
        <b/>
        <sz val="10"/>
        <color theme="1"/>
        <rFont val="Calibri"/>
        <family val="2"/>
        <scheme val="minor"/>
      </rPr>
      <t>USD anual</t>
    </r>
    <r>
      <rPr>
        <sz val="10"/>
        <color theme="1"/>
        <rFont val="Calibri"/>
        <family val="2"/>
        <scheme val="minor"/>
      </rPr>
      <t>). 1 instructor de pintura para un taller de un mes. (</t>
    </r>
    <r>
      <rPr>
        <b/>
        <sz val="10"/>
        <color theme="1"/>
        <rFont val="Calibri"/>
        <family val="2"/>
        <scheme val="minor"/>
      </rPr>
      <t>1008 USD</t>
    </r>
    <r>
      <rPr>
        <sz val="10"/>
        <color theme="1"/>
        <rFont val="Calibri"/>
        <family val="2"/>
        <scheme val="minor"/>
      </rPr>
      <t>)</t>
    </r>
  </si>
  <si>
    <t>Podrán acceder NNA y adultos en diferentes horarios.</t>
  </si>
  <si>
    <t>Contratos registros de asistentes a talleres.</t>
  </si>
  <si>
    <t>Incentivar e involucrar al 5% de la ciudadanía en la practica de las artes</t>
  </si>
  <si>
    <t>Número de personas beneficiadas de las escuelas de artes</t>
  </si>
  <si>
    <t>No se cuenta con una línea base, debido a la no ejecución de las escuelas de artes en el 2020 por la emergencia sanitaria</t>
  </si>
  <si>
    <t>Honorarios por contratos  civiles de servicios</t>
  </si>
  <si>
    <t>Escuelas de danza en las parroquias del Cantón</t>
  </si>
  <si>
    <t>Formación y mantenimiento de escuelas de danza folclórica en el cantón.</t>
  </si>
  <si>
    <t>Traslado de personal para talleres en la parroquias rurales del cantón</t>
  </si>
  <si>
    <t>Juan Diego Cuji</t>
  </si>
  <si>
    <t>Gestion de Educación, Cultura, Turismo y Deporte</t>
  </si>
  <si>
    <t>Se buscara convenio con las juntas parroquiales para adquirir transporte para el personal y alquiler de vestimenta</t>
  </si>
  <si>
    <t>Informe, fotos y registro de asistencia.</t>
  </si>
  <si>
    <t>Escuelas de danza en General Plaza</t>
  </si>
  <si>
    <t>Fomento de las artes dancisticas dentro de General Plaza</t>
  </si>
  <si>
    <t>Alquiler de vestuario de danza folclórica, moderna y contemporanea.</t>
  </si>
  <si>
    <t>Alquiler de vestimenta</t>
  </si>
  <si>
    <t>Los requerimientos serán realizados según las presetnaciones dentro y fuera del cantón</t>
  </si>
  <si>
    <t>Informe, fotos y solicitudes.</t>
  </si>
  <si>
    <t>Danza urbana</t>
  </si>
  <si>
    <t>Promocion de las artes mediante concurso de danza urbana</t>
  </si>
  <si>
    <t>Evento festrival de danza urbana</t>
  </si>
  <si>
    <t>Pueden particpar niños, jóvenes y adultos de General Plaza</t>
  </si>
  <si>
    <t>Informe, fotos y proyecto.</t>
  </si>
  <si>
    <t>Fomento de actividades y programas educativos, como aporte al desarrollo intelectual de niños, jóvenes y adultos</t>
  </si>
  <si>
    <t>Programa de desarrollo educativo, formativo e intelectual en el cantón Limón Indanza</t>
  </si>
  <si>
    <t>Al final del 2021, se ha incorporado a 150 familias en practicas de desarrollo educativo, formativo e intelectual en el cantón Limón Indanza</t>
  </si>
  <si>
    <t>Número de familias beneficiadas</t>
  </si>
  <si>
    <t>APORTAR AL DESARROLLO INTELECTUAL DE LOS NNA, JOVENES Y LA COMUNIDAD EN GENERAL</t>
  </si>
  <si>
    <t xml:space="preserve">Mantener el servicio activo e ininterrumpido a la colectividad mediante la prestación de libros y computadoras para la  investigación y el desarrollo de tareas </t>
  </si>
  <si>
    <t>730804</t>
  </si>
  <si>
    <t>Libia Guzmán</t>
  </si>
  <si>
    <t xml:space="preserve">Bibliotecaria </t>
  </si>
  <si>
    <t>Registro de control,  Libro diario de lectores y consultores, fotografias</t>
  </si>
  <si>
    <t xml:space="preserve">DIFUNDIR E INCENTIVAR LA CULTURA Y LECTURA, MEDIANTE LA REALIZACIÓN DE CUADROS MURALES </t>
  </si>
  <si>
    <t xml:space="preserve">Realizar cuadros murales de fechas importantes con la finalidad de que la comunidad tenga un espacio para disfrutar de la lectura y enriquecer su conocimientos </t>
  </si>
  <si>
    <t>730812</t>
  </si>
  <si>
    <t>Fotografías, Exposición</t>
  </si>
  <si>
    <t>COMPARTIR CONOCIMIENTOS CON LA COMUNIDAD Y  NIÑEZ EN LOS TALLERES VACACIONALES</t>
  </si>
  <si>
    <t>Fomentar el buen uso del tiempo libre atravez de la elaboración de manualidades</t>
  </si>
  <si>
    <t>El taller se dictara en la sala de la Biblioteca</t>
  </si>
  <si>
    <t>Inscripciones , fotografías, exposición en agosto mes de las artes</t>
  </si>
  <si>
    <t xml:space="preserve">IMPLEMENTACIÓN DE EQUIPOS DE COMPUTO </t>
  </si>
  <si>
    <r>
      <t>Gestionar para la Adquisición de: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2 Computadoras, los mismos que serviran para las consultas de los estudiantes</t>
    </r>
  </si>
  <si>
    <t>Especialista de UETD, BIBLIOTECARIA</t>
  </si>
  <si>
    <t>Los equipos a adquirirse aportarán Al servicio de la conunidad limonense</t>
  </si>
  <si>
    <t>Proformas, facturas</t>
  </si>
  <si>
    <t xml:space="preserve">DIFUNDIR E INCENTIVAR LA CULTURA Y LECTURA, MEDIANTE LA REALIZACIÓN DE CONCURSOS LITERARIOS </t>
  </si>
  <si>
    <t>Coordinar con el Distrito de Educación y  los establecientos educativos para que participan de estos eventos: 23 DE ABRIL DIA DEL LIBRO Y FESTIVIDADES DE CANTONIZACIÓN</t>
  </si>
  <si>
    <t>Especialista de UETD, Bibliotecaria y demás compañeros</t>
  </si>
  <si>
    <t>La fecha del concurso en las festividades se coordinará con el concejal encargado en la comisión de cultura</t>
  </si>
  <si>
    <t xml:space="preserve">Convocatorias, fotografias, </t>
  </si>
  <si>
    <t xml:space="preserve">Impulsar la productividad y competitividad para el crecimiento económico sostenible de manera redistributiva y solidaria </t>
  </si>
  <si>
    <t xml:space="preserve">Conservar y preservar los recursos naturales disponibles en el marco de la responsabilidad y sostenibilidad ambiental. </t>
  </si>
  <si>
    <t xml:space="preserve">Consolidar, fortalecer y diversificar las actividades económicas del cantón; en los sectores: agropecuario productivo, industrial y de turismo. </t>
  </si>
  <si>
    <t xml:space="preserve">Programa de Fortalecimiento de la identidad Cultural del Cantón Limón Indanza </t>
  </si>
  <si>
    <t>Incrementar al 2021, al 10% las infraestructuras para servicios turísticos.</t>
  </si>
  <si>
    <t>Poblacición loca, visitantes o turísticas podrán disfrutar de los espacios implementados</t>
  </si>
  <si>
    <t>anual</t>
  </si>
  <si>
    <t>Implementar  señalización Turística en sitios estratégicos del cantón</t>
  </si>
  <si>
    <t>Diseño, fabricación e instalación de señales informáticas, de apoyo y prevención para la práctica segura de ciclismo en el cantón Limón Indanza</t>
  </si>
  <si>
    <t>Señalización turística para el cantón Limón Indanza</t>
  </si>
  <si>
    <t>Fabricio Peñaranda</t>
  </si>
  <si>
    <t xml:space="preserve">Especialista de la UETD, Bibliotecaria, demás personal </t>
  </si>
  <si>
    <t>Es necesario la coordinación con el departamento de planificación para la implementación de la señalización</t>
  </si>
  <si>
    <t>Rutas de ciclismo señalizadas e identificadas                               Informes</t>
  </si>
  <si>
    <t xml:space="preserve">Consolidar, fortalecer y diversificar las actividades económicas del cantón;  en los sectores: agro productivo, industrial y de turismo </t>
  </si>
  <si>
    <t xml:space="preserve">Aprovechar los recursos naturales disponibles en el marco de la responsabilidad y sostenibilidad ambiental. </t>
  </si>
  <si>
    <t>Implementación de Mirador  y sendero de ecoturístico en sector las antenas Gral. Plaza</t>
  </si>
  <si>
    <t>Contratación de servicios de obra civil  para implementación de proyecto</t>
  </si>
  <si>
    <t xml:space="preserve">FACILIDADES TURISTICAS PARA EL CANTÓN LIMÓN INDANZA </t>
  </si>
  <si>
    <t>Actas de entrega - recepción de obra                                 Informes</t>
  </si>
  <si>
    <t xml:space="preserve">Adquisición de terreno para ejecución del proyecto </t>
  </si>
  <si>
    <t xml:space="preserve">EXPROPIACIONES </t>
  </si>
  <si>
    <t>Implentación de Facilidades Turísticas para la practica de la modalidad de aventura de canyoning en el Barranco de Guayaquil Chico</t>
  </si>
  <si>
    <t>Adquisición de terreno para implementación</t>
  </si>
  <si>
    <t>Actas de entrega - recepción de obra                                 Informe, fotografías</t>
  </si>
  <si>
    <t>Construcción del Parque Arqueológico Catazho</t>
  </si>
  <si>
    <t>Contratación de servicios de obra para la construcción e implementación del Parque Arqueológico Catazho</t>
  </si>
  <si>
    <t xml:space="preserve">FACILIDADES TURISTICAS CATAZHO </t>
  </si>
  <si>
    <t xml:space="preserve">Especialista de la UETD, Técnico de Patrimonio, demás personal  </t>
  </si>
  <si>
    <t>Actas de entrega de recepción, informes, fotografías</t>
  </si>
  <si>
    <t>Promover la salvaguarda y revitalización de las celebraciones culturales tradicionales de carnaval</t>
  </si>
  <si>
    <t>Actuaciones artísticas musicales; danza y música shuar y mestiza</t>
  </si>
  <si>
    <t>CARROS ALEGORICOS</t>
  </si>
  <si>
    <t>Insumos, Bienes para la Producción Eventos Culturales, Art</t>
  </si>
  <si>
    <t xml:space="preserve">Plan de Marketing del Cantón Limón Indanza </t>
  </si>
  <si>
    <t>Elaboración de estrategias de mercadeo de Limón Indanza como destino turístico</t>
  </si>
  <si>
    <t>Promoción, difusión y venta de Limón Indanza como destino turístico</t>
  </si>
  <si>
    <t xml:space="preserve">Especialista de la UETD, </t>
  </si>
  <si>
    <t xml:space="preserve">Es necesario contar con productos turísticos ya establecidos </t>
  </si>
  <si>
    <t>Acta de entrega - recepción de producto                             informes</t>
  </si>
  <si>
    <t>Mejoramiento de las capacidades operativas de los servidores turísticos del cantón Limón Indanza</t>
  </si>
  <si>
    <t>Capacitar a los prestadores de servicios turísticosDesarrollo de destrezas, habilidades, actitudes para ofrecer un servicio de calidad al visitantes y/o turista</t>
  </si>
  <si>
    <t>Registro de participantes, informes, fotografías</t>
  </si>
  <si>
    <t>SERVICIO DE ALIMENTACION</t>
  </si>
  <si>
    <t>Promoción turística del cantón Limón Indanza</t>
  </si>
  <si>
    <t>adquisición de materiales e insumos para promoción turísticas del cantón Limón Indanza</t>
  </si>
  <si>
    <t>EDICION IMPRESION REPRODUCCION PUBLICACIONES SUSCRIPCIONES FOTOCOPIADO TRADUCCION EMPASTADO ENMARCACION SERIGRAFIA FOTOGRAFIA</t>
  </si>
  <si>
    <t>Actas de entrega - Recepción, Informes</t>
  </si>
  <si>
    <t>PRENDAS DE PROMOCIÓN TURÍSTICA</t>
  </si>
  <si>
    <t>Desarrollo del 1er Congreso Nacional de Arte Rupestre en del Cantón Limón Indanza</t>
  </si>
  <si>
    <t>Contratación de servicios de alimentos y bebidas, hospedaje, capacitadores, logística y organización de eventos. Se pretende posecionar al Cantón Limón Indanza como la sede nacional de arte ruprestre a nivel nacional,  y a la vez elevar el valor cultural del Parque Arqueológico Catazho</t>
  </si>
  <si>
    <t xml:space="preserve">CAPACITACION PARA LA CIUDADANIA </t>
  </si>
  <si>
    <t>730613</t>
  </si>
  <si>
    <t>Personal de la UECTD</t>
  </si>
  <si>
    <t>Registro de participantes,  informes, fotografías</t>
  </si>
  <si>
    <t xml:space="preserve">730235
</t>
  </si>
  <si>
    <t>Promover y promocionar la practica de modalidades de turismo de aventura</t>
  </si>
  <si>
    <t>Adquisición de implementos  para la practica de modalidades de turismo de aventura</t>
  </si>
  <si>
    <t xml:space="preserve">SERVICIO DE ALIMENTACION </t>
  </si>
  <si>
    <t>ADQUSICIÓN DE EQUIPOS E IMPLEMENTOS PARA LA PRÁCTICA DE LAS MODALIDADES DE TURISMO DE AVENTURA</t>
  </si>
  <si>
    <t>Ferias del emprendimiento en coordinación la Dirección de Ambiente y Fomento</t>
  </si>
  <si>
    <t>Fabricio Peñaranda + Dirección de Ambiente y Fomento</t>
  </si>
  <si>
    <t>Personal de la UECTD + personal de la Dirección de Ambiente y Fomento</t>
  </si>
  <si>
    <t>Intervenciones urbanas con fines de atracción turística</t>
  </si>
  <si>
    <t>Se pretende intervenir en lugares estratégicos del casco urbano de General Plaza para fines de atracción turística como: murales, ornamentos, graderíos, alumbrados, entre otros</t>
  </si>
  <si>
    <t xml:space="preserve">Materiales de construcción </t>
  </si>
  <si>
    <t>Incentivar una sociedad participativa, con un Estado cercano al servicio de la ciudadanía</t>
  </si>
  <si>
    <t>Desarrollar propuestas para el fomento de actividades deportivas en el cantón Limón Indanza</t>
  </si>
  <si>
    <t>Actividdes deportivas en el cantón Limón Indanza</t>
  </si>
  <si>
    <t>Involucrar al 10% de ciudadanos del canton en la practica de actividades deportivas como esparcimiento y descubrimiento de elementos de alta competencia</t>
  </si>
  <si>
    <t>Porcentaje de personas involucradas en actividades deportivas</t>
  </si>
  <si>
    <t>(Número de personas beneficiadas/total de la población)*100</t>
  </si>
  <si>
    <t>No se cuenta con una línea base, debido a la no ejecución de las escuelas de deportivas en el 2020 por la emergencia sanitaria</t>
  </si>
  <si>
    <t>Campeonatos deportivos</t>
  </si>
  <si>
    <t>Honorarios por contratos civiles de servicios</t>
  </si>
  <si>
    <t>Contratar servicios de arbitraje</t>
  </si>
  <si>
    <t>730606</t>
  </si>
  <si>
    <t>Kevin Bustamante</t>
  </si>
  <si>
    <t>Especialista de la UECTD, personal del área de deportes</t>
  </si>
  <si>
    <t>INFORMES</t>
  </si>
  <si>
    <t>Implementación deportiva para campeonatos</t>
  </si>
  <si>
    <t>Aquisición de implementos deportivos para camponatos</t>
  </si>
  <si>
    <t>PROCESO DE ADQUISICIÓN</t>
  </si>
  <si>
    <t>Escuelas Deportivas</t>
  </si>
  <si>
    <t>Escuelas deportivas General Plaza</t>
  </si>
  <si>
    <t>Desarrollar escuelas deportivas en General Plaza, con la contratación de 4 entrenadores, para Basquetbol, fútbol, Judo</t>
  </si>
  <si>
    <t>Escuelas Deportivas Gral. Plaza</t>
  </si>
  <si>
    <t>CONTRATOS</t>
  </si>
  <si>
    <t>Uniformes deportivos</t>
  </si>
  <si>
    <t>Adquirir uniformes deportivos para el desarrollo de las escuelas</t>
  </si>
  <si>
    <t>Uniformes Deportivos</t>
  </si>
  <si>
    <t>730827</t>
  </si>
  <si>
    <t>Deportes al aire libre</t>
  </si>
  <si>
    <t>Fomento de actividades deportivas al aire libre</t>
  </si>
  <si>
    <t>Fomentar actividades deportivas al aire, realizando eventos como: ciclo paseos y trails</t>
  </si>
  <si>
    <t>Kevin Bustamante-Fabricio Peñaranda</t>
  </si>
  <si>
    <t>Especialista de la UECTD, personal del área de deportes y personal del área de turismo</t>
  </si>
  <si>
    <t>Mejorar la operatividad de la Unidad para brindar servicios de calidad a la ciudadadanía</t>
  </si>
  <si>
    <t>Operatividad de la UECTD</t>
  </si>
  <si>
    <t>Mantener una gestion administrativa en la que se procesen el 90% de las peticiones y ejecucion presupuestaria del 75%</t>
  </si>
  <si>
    <t>Porcentaje de requerimientos resueltos
Porcentaje de presupuesto ejecutado</t>
  </si>
  <si>
    <t>(Nº de requerimientos resueltos/total de requerimientos)*100
(% de presupuesto ejecutado/% de presupuesto planificado)</t>
  </si>
  <si>
    <t>Sevicios Generales del GADMLI</t>
  </si>
  <si>
    <t>Adquirir de materiales de oficina para el funcionamiento de las oficinas de la UECTD</t>
  </si>
  <si>
    <t>Victoria Tsremp</t>
  </si>
  <si>
    <t>Requerimiento a bodega</t>
  </si>
  <si>
    <t>Adquirir de materiales aseo para el funcionamiento de las oficinas de la UECTD</t>
  </si>
  <si>
    <t>Adquirir insumos, bienes, materiales y suministros</t>
  </si>
  <si>
    <t>INSUMOS BIENES MATERIALES Y SUMINISTROS PARA LA CONSTRUCCION ELECTRICIDAD PLOMERIA CARPINTERIA SENALIZACION VIAL NAVEGACION Y CO</t>
  </si>
  <si>
    <t>Jaime Zhicay</t>
  </si>
  <si>
    <t>Reconocer gastos al personal de la UECTD por gestiones, comisiones realizadas en otros cantones</t>
  </si>
  <si>
    <t>VIÁTICOS Y SUBSISTENCIAS EN EL INTERIOR</t>
  </si>
  <si>
    <t xml:space="preserve">Transportar al personal de la UECTD para cumplir con obligaciones laborales </t>
  </si>
  <si>
    <t>Transporte de personal</t>
  </si>
  <si>
    <t xml:space="preserve">Adquisición de materiales de construcción </t>
  </si>
  <si>
    <t>730811</t>
  </si>
  <si>
    <t>Adquirir mobiliarios para el personal de la UECTD</t>
  </si>
  <si>
    <t xml:space="preserve">MOBILIARIOS </t>
  </si>
  <si>
    <t>840103</t>
  </si>
  <si>
    <t>Promocionar actividades, proyectos de la UECTD GADMLI</t>
  </si>
  <si>
    <t>730807</t>
  </si>
  <si>
    <t>Realizar talleres de artesanías</t>
  </si>
  <si>
    <t>Materiales didácticos</t>
  </si>
  <si>
    <t xml:space="preserve">Edición, Impresión, Repreducción </t>
  </si>
  <si>
    <t>730204</t>
  </si>
  <si>
    <t>Contratar servicios de alimentación</t>
  </si>
  <si>
    <t>730235</t>
  </si>
  <si>
    <t>g) Potenciar las capacidades institucionales de Gobierno Municipal para una gestión eficiente y de servicio a la ciudadanía. Implica facilitar y promover procesos de innovación institucional y de potenciación de las competencias del talento humano;</t>
  </si>
  <si>
    <t>UNIDAD DE GESTIÓN INSTITUCIONAL</t>
  </si>
  <si>
    <t>PROPONER AL MENOS 6 HERRAMIENTAS DE ESTRATEGIAS SOBRE ORGANIZACIÓN INSTITUCIONAL, SISTEMAS DE GESTIÓN, PROCESOS Y GOBERNABILIDAD</t>
  </si>
  <si>
    <t># DE HERRAMIENTAS SOBRE ORGANIZACIÓN INSTITUCIONAL, SISTEMAS DE GESTIÓN, PROCESOS Y GOBERNABILIDAD</t>
  </si>
  <si>
    <t xml:space="preserve"># DE HERRAMIENTAS SOBRE ORGANIZACIÓN INSTITUCIONAL, SISTEMAS DE GESTIÓN, PROCESOS Y GOBERNABILIDAD PROPUESTOS / # DE HERRAMIENTAS SOBRE ORGANIZACIÓN INSTITUCIONAL, SISTEMAS DE GESTIÓN, PROCESOS Y GOBERNABILIDAD PLANIFICADOS </t>
  </si>
  <si>
    <t>ANUAL</t>
  </si>
  <si>
    <t>Gestión Institucional</t>
  </si>
  <si>
    <t>Liliam Gómez</t>
  </si>
  <si>
    <t>Kenneth Berrezueta</t>
  </si>
  <si>
    <t>ELABORAR INDICADORES DE GESTIÓN INSTITUCIONAL EN LAS DIFERENTES ÁREAS DEL GAD MUNICIPAL</t>
  </si>
  <si>
    <t># DE ÁREAS CON INDICADORES DE GESTIÓN</t>
  </si>
  <si>
    <t># DE ÁREAS CON INDICADORES DE GESTIÓN /# DE ÁREAS DEL GAD MUNICIPAL</t>
  </si>
  <si>
    <t>12 MATRICES DE SEGUIMIENTO A LOS PROCESOS INSTITUCIONALES</t>
  </si>
  <si>
    <t># ELABORAR MENSUALMENTE MATRIZ DE SEGUIMIENTO</t>
  </si>
  <si>
    <t>(# DE MATRICES ELABORADAS  / 12 )* 100</t>
  </si>
  <si>
    <t>Hasta fin de año se pretende mantener depurado el Archivo físico y digital de Secretaría General y de Concejo, siendo esta área una fuente de verificación</t>
  </si>
  <si>
    <t xml:space="preserve"> Secretaría General y del Concecjo.</t>
  </si>
  <si>
    <t xml:space="preserve">Elaboracion de mil oficios y memorandos al año </t>
  </si>
  <si>
    <t>Oficios y memorandos emitidos.</t>
  </si>
  <si>
    <t>Oficios y memorandos solicitas/ Oficios y memorandos emitidos</t>
  </si>
  <si>
    <t>Secretaría General y del Concecjo.</t>
  </si>
  <si>
    <t>Beatriz Arévalo Torres</t>
  </si>
  <si>
    <t>Marisol Jimpikit Wampash</t>
  </si>
  <si>
    <t>Es necesario la adquisición de un escaner e impresara para un mejor desempeño del área.</t>
  </si>
  <si>
    <t xml:space="preserve">Archivo completo tanto fisico y digital de toda la documentacion que reposa en Secretaria general. </t>
  </si>
  <si>
    <t xml:space="preserve">Archivo de la documentacion tanto fisico y digital al finalizar cada mes. </t>
  </si>
  <si>
    <t>Correcto majo de archivo, con la busqueda de documentos</t>
  </si>
  <si>
    <t>Realizacion la redaccion de actas de sesiones de concejo municipal y mantener el archivo de toda la documentación.</t>
  </si>
  <si>
    <t xml:space="preserve">Actas y sesiones realizadas. </t>
  </si>
  <si>
    <t xml:space="preserve">Numero de sesiones realizas / numero de acts realizadas. </t>
  </si>
  <si>
    <t>UNIDAD DE COMUNICACIÓN</t>
  </si>
  <si>
    <t>Transparentar la gestion del GAD Municipal, con el objetivo de visualizar los procesos de desarrollo colectivo que se ejecutan, proporcionando a la par un sistema de rendicion de cuentas.</t>
  </si>
  <si>
    <t>Posicionar a la actual administración, trasnparentando sus actividades y difundiendo su accionar para que toda la ciudadanía tenga conocimiento de las actividades que se realizan.</t>
  </si>
  <si>
    <t>Posisionamiento Institucional - 230</t>
  </si>
  <si>
    <t>% de Cumplimiento</t>
  </si>
  <si>
    <t>Número de tactividades realizadas</t>
  </si>
  <si>
    <t>Posicionamiento Institucional</t>
  </si>
  <si>
    <t xml:space="preserve">Cobertura y difución de actividades del GAD Municipal de Limón Indanza
</t>
  </si>
  <si>
    <t>Dis. Santiago Marín</t>
  </si>
  <si>
    <t>Dis. Santiago Marín, Kelvy Sarmiento, Boris Jimenez</t>
  </si>
  <si>
    <t>Requerimientos a través de correos electrónicos, memorandos y disposiciones verbales de la Máxima Autoridad / Publicaciones en redes sociales.</t>
  </si>
  <si>
    <t>Publicaciones en redes sociales</t>
  </si>
  <si>
    <t>VIATICOS Y SUBSISTENCIA INTERIOR</t>
  </si>
  <si>
    <t>CAPACITACIÓN A SERVIDORES PÚBLICOS</t>
  </si>
  <si>
    <t xml:space="preserve">Atender las necesidades institucionales de edisión, impresión y reproducción. </t>
  </si>
  <si>
    <t>Se ejecuta según requerimiento</t>
  </si>
  <si>
    <t>Requerimientos a través de correos electrónicos y memorandos.</t>
  </si>
  <si>
    <t>se ejeciuta según requerimiento</t>
  </si>
  <si>
    <t>Contratación del matenimiento para  impresora Xerox de la Unidad de Comunicación</t>
  </si>
  <si>
    <t>Informes, facturas, cur de pago, etc.</t>
  </si>
  <si>
    <t>Adquisición de equipos para la unidad de comunicación</t>
  </si>
  <si>
    <t>MAQUINARIA Y EQUIPOS (No deprec)</t>
  </si>
  <si>
    <t>Adquisición de materiales de oficina para la Unidad de Comunicación</t>
  </si>
  <si>
    <t>Adquisición de repuestos y equipos informáticos para la unidad de comunicación</t>
  </si>
  <si>
    <t>GARANTIA EXTENDIDA DE BIENES</t>
  </si>
  <si>
    <t>Adquisición de archivador y percha para los equipos y recursos que se manejan en la unidad de Comunicación</t>
  </si>
  <si>
    <t>Adquisición de insumos bines y materiales para la producción de programas del GADMLI</t>
  </si>
  <si>
    <t>INSUMOS BIENES Y MATERIALES PARA LA  PRODUCCION DE PROGRAMAS</t>
  </si>
  <si>
    <t>(contratar la construcción artesanal de puntos verdes, incluye caseta y contenedores) Materiales de construcción</t>
  </si>
  <si>
    <r>
      <t xml:space="preserve">Construcción de un invernadero. </t>
    </r>
    <r>
      <rPr>
        <sz val="9"/>
        <color rgb="FFFF0000"/>
        <rFont val="Arial"/>
        <family val="2"/>
      </rPr>
      <t>Considerar arrastre de 2020.</t>
    </r>
  </si>
  <si>
    <t>Garantizar los derechos de la naturaleza para las actuales y futuras generaciones</t>
  </si>
  <si>
    <t xml:space="preserve">Asegurar y fortalecer el desarrollo del buen nivel y calidad de vida de sus ciudadanos a través de la gestión integrada y complementaria de servicios sociales de educación, cultura, deportes, protección integral y aquellos que conforme al ordenamiento jurídico </t>
  </si>
  <si>
    <t>Lograr un ambiente de calidad y calidez, en beneficio de la comunidad, la sostenibilidad de los ecosistemas y la conservación de la biodiversidad, con propuestas y proyectos que impulsen el buen vivir y el respeto de la diversidad y pluriculturalidad ancestral.</t>
  </si>
  <si>
    <t>Al 2023 el GAD municipal ha elaborado y aplicado 4 ordenanzas que permitan prevenir, gestionar y mitigar riesgos y desastres naturales o antrópicos.</t>
  </si>
  <si>
    <t>Mitigar en un 5%los riesgos y desastres de origen natural o antrópico</t>
  </si>
  <si>
    <t>Eventos sucitados/ linea base</t>
  </si>
  <si>
    <t>12 eventos adversos anuales</t>
  </si>
  <si>
    <t>GESTION DE RIESGOS</t>
  </si>
  <si>
    <t>Analisis para Prevencion del riesgo</t>
  </si>
  <si>
    <t>Especialista</t>
  </si>
  <si>
    <t>Contratos, informes tecnicos, Informes del COE, Pagos, actas de entrega, fotografias.</t>
  </si>
  <si>
    <t>Educacion ciudadana y capacitacion</t>
  </si>
  <si>
    <t>Mitigacion en eventos suscitados</t>
  </si>
  <si>
    <t>ALMACENAMIENTO EMBALAJE ENVASE Y RECARGA DE EXTINTORES</t>
  </si>
  <si>
    <t>OBRAS DE INFRAESTRUCTURA PARA PREVENCION DE RIESGOS</t>
  </si>
  <si>
    <t>GASTOS PARA SITUACIONES DE EMERGENCIA</t>
  </si>
  <si>
    <t xml:space="preserve">CONVENIO CON CUERPO DE BOMBEROS TNTE HUGO ORTIZ PARA FORTALECIMIENTO </t>
  </si>
  <si>
    <t>780102.901</t>
  </si>
  <si>
    <t>220.710105</t>
  </si>
  <si>
    <t>220.710106</t>
  </si>
  <si>
    <t>220.710203</t>
  </si>
  <si>
    <t>220.710204</t>
  </si>
  <si>
    <t>220.710602</t>
  </si>
  <si>
    <t>220.710601</t>
  </si>
  <si>
    <t>220.710304</t>
  </si>
  <si>
    <t>220.710306</t>
  </si>
  <si>
    <t>220.710401</t>
  </si>
  <si>
    <t>220.710402</t>
  </si>
  <si>
    <t>220.710707</t>
  </si>
  <si>
    <t>220.730201</t>
  </si>
  <si>
    <t>220.730821</t>
  </si>
  <si>
    <t>221.710204</t>
  </si>
  <si>
    <t>221.710304</t>
  </si>
  <si>
    <t>221.710306</t>
  </si>
  <si>
    <t>221.710401</t>
  </si>
  <si>
    <t>221.710402</t>
  </si>
  <si>
    <t>221.730303</t>
  </si>
  <si>
    <t>221.730801223</t>
  </si>
  <si>
    <t>221.730803222</t>
  </si>
  <si>
    <t>221.730807</t>
  </si>
  <si>
    <t>221.730825</t>
  </si>
  <si>
    <t>221.780102005</t>
  </si>
  <si>
    <t>221.730801</t>
  </si>
  <si>
    <t>221.730101</t>
  </si>
  <si>
    <t>221.730104</t>
  </si>
  <si>
    <t>221.730105</t>
  </si>
  <si>
    <t>221.730201</t>
  </si>
  <si>
    <t>221.730612</t>
  </si>
  <si>
    <t>221.730613</t>
  </si>
  <si>
    <t>221.730811</t>
  </si>
  <si>
    <t>221.730820</t>
  </si>
  <si>
    <t>731209</t>
  </si>
  <si>
    <t>221.730235</t>
  </si>
  <si>
    <t>Adquisicón de material promocional (100 kits) (Camisetas, tazas y postales, bolsas)</t>
  </si>
  <si>
    <t>Muestras de Productos para Ferias, Exposiciones y Negociaciones Nacionales e Internacionales</t>
  </si>
  <si>
    <t>“Recuperar, salvaguardar y  promocionar, las costumbres  del Cantón Limón Indanza”.</t>
  </si>
  <si>
    <t>Herramientas y Equipos menores</t>
  </si>
  <si>
    <t>VACACIONES NO GOZADAS POR CESACION DE FUNCIONES</t>
  </si>
  <si>
    <t>Contratación de comparsas, amplificación, escenario.+Q21:Q24</t>
  </si>
  <si>
    <t xml:space="preserve">Mantenimiento de sendero ecológico </t>
  </si>
  <si>
    <t>Pago de pasajes al interior para los servidores del GADMLI</t>
  </si>
  <si>
    <t>VIATICOS Y SUBSISTENCIAS EXTERIOR</t>
  </si>
  <si>
    <t>Estudios complementarios</t>
  </si>
  <si>
    <t>CONTRAPARTE MUNICIPAL EN CONVENIOS CON OTRAS ENTIDADES PUBLICAS Y PRIVADAS (MATERIALES DE CONSTRUCCION)</t>
  </si>
  <si>
    <t>Reparacion equipos topografia</t>
  </si>
  <si>
    <t>ALQUILER DE MAQUINARIA</t>
  </si>
  <si>
    <t>750199.901</t>
  </si>
  <si>
    <t>730203</t>
  </si>
  <si>
    <t>710509</t>
  </si>
  <si>
    <t>730303</t>
  </si>
  <si>
    <t>730821</t>
  </si>
  <si>
    <t>Jessica Cabrera</t>
  </si>
  <si>
    <t>Daniel Moscoso</t>
  </si>
  <si>
    <t>Especialista de catastros y patrimonio</t>
  </si>
  <si>
    <t>Ayudante operativo</t>
  </si>
  <si>
    <t>DESARROLLO SOCIAL</t>
  </si>
  <si>
    <t>UNIDAD</t>
  </si>
  <si>
    <t>RESPONSABLE.-</t>
  </si>
  <si>
    <t>ING. PATRICIA CASTRO</t>
  </si>
  <si>
    <t>OBJETIVO ESTRATEGICO</t>
  </si>
  <si>
    <t>Satisfacer la dotacion de agua potable a la totalidad de la poblacion del canton, mediante el aprovechamiento optimo del recurso hidrico y la reserva de fuentes de captacion.</t>
  </si>
  <si>
    <t>PROGRAMA</t>
  </si>
  <si>
    <t>INDICADOR</t>
  </si>
  <si>
    <t>RECURSOS</t>
  </si>
  <si>
    <t>CODIGO</t>
  </si>
  <si>
    <t xml:space="preserve">REDUCCION </t>
  </si>
  <si>
    <t>SUPLEMENTO</t>
  </si>
  <si>
    <t>SISTEMAS DE ABASTECIMIENTO DE AGUA - 321</t>
  </si>
  <si>
    <t>Se ha mantenido operativo el 90% de los sistemas de abastecimiento y distribucion de agua para consumo humano, y se han mejorado en un 20% la dotacion de Agua potable.</t>
  </si>
  <si>
    <t>OPERACIÓN Y MANTENIMIENTO SISTEMAS EXISTENTES</t>
  </si>
  <si>
    <t>321.710105</t>
  </si>
  <si>
    <t>321.710106</t>
  </si>
  <si>
    <t>321.710203</t>
  </si>
  <si>
    <t>321.710204</t>
  </si>
  <si>
    <t>321.710304</t>
  </si>
  <si>
    <t>321.710306</t>
  </si>
  <si>
    <t>321.710401</t>
  </si>
  <si>
    <t>321.710402</t>
  </si>
  <si>
    <t>321.710408</t>
  </si>
  <si>
    <t>321.710509</t>
  </si>
  <si>
    <t>321.710601</t>
  </si>
  <si>
    <t>321.710602</t>
  </si>
  <si>
    <t>COMPENSACION POR VACACIONES NO USADAS</t>
  </si>
  <si>
    <t>EDICION IMPRESION REPRODUCCION PUBLICACIONES SUSCRIPCIONES FOTOCOPIADO TRADUCCION EMPASTADO ENMARCACION SERIGRAFIA FOTOGRAFIA CA</t>
  </si>
  <si>
    <t>MAQUINARIA Y EQUIPOS (INSTALACION, MANTENIMIENTO Y REPARACIONES)</t>
  </si>
  <si>
    <t>ESTUDIOS, ANÁLISIS Y MONITOREO DE CALIDAD DE AGUA</t>
  </si>
  <si>
    <t>321.730811</t>
  </si>
  <si>
    <t>PROVISION DE QUIMICOS PARA TRATAMIENTO DE AGUA POTABLE</t>
  </si>
  <si>
    <t>321.730819.351</t>
  </si>
  <si>
    <t>EQUIPOS SISTEMAS Y PAQUETES INFORMATICOS</t>
  </si>
  <si>
    <t>HERRAMIENTAS Y EQUIPOS MENORES</t>
  </si>
  <si>
    <t>MOTOCICLETAS</t>
  </si>
  <si>
    <t>TERRENOS</t>
  </si>
  <si>
    <t>NUEVOS PROYECTOS</t>
  </si>
  <si>
    <t>TOTAL PROYECTO</t>
  </si>
  <si>
    <t>AGUAS RESIDUALES</t>
  </si>
  <si>
    <t xml:space="preserve">Ejecutar practicas efectivas de captacion de residuos liquidos y su depuracion, con el fin de mejorar las condiciones de vida de los ciudadanos </t>
  </si>
  <si>
    <t>SISTEMAS DE RECUPERACION Y TRATAMIENTO DE AGUAS RESIDUALES</t>
  </si>
  <si>
    <t>Hasta fines de año se habran intervenido y mantenido operativas el 100% de los sistemas de recoleccion y disposicion de aguas resuduales</t>
  </si>
  <si>
    <t>322.710105</t>
  </si>
  <si>
    <t>322.710106</t>
  </si>
  <si>
    <t>322.710203</t>
  </si>
  <si>
    <t>322.710204</t>
  </si>
  <si>
    <t>322.710304</t>
  </si>
  <si>
    <t>322.710306</t>
  </si>
  <si>
    <t>322.710401</t>
  </si>
  <si>
    <t>322.710402</t>
  </si>
  <si>
    <t>322.710408</t>
  </si>
  <si>
    <t>322.710509</t>
  </si>
  <si>
    <t>322.710601</t>
  </si>
  <si>
    <t>322.710602</t>
  </si>
  <si>
    <t>ANÁLISIS Y MONITOREO DE CALIDAD DE AGUAS RESIDUALES</t>
  </si>
  <si>
    <t>322.730609.202</t>
  </si>
  <si>
    <t>322.730811</t>
  </si>
  <si>
    <t>ACCESORIOS E INSUMOS QUIMICOS Y ORGANICOS</t>
  </si>
  <si>
    <t>322.750503.154</t>
  </si>
  <si>
    <t>DEPARTAMENTO/UNIDAD</t>
  </si>
  <si>
    <t>VIALIDAD Y CONECTIVIDAD</t>
  </si>
  <si>
    <t>ING. DIEGO TOLEDO</t>
  </si>
  <si>
    <t>Lograr conectar sosteniblemente a todos los asentamientos humanos y de produccion con los sectores de transferencia local, regional y nacional.</t>
  </si>
  <si>
    <t>ADMINISTRACION OPERATIVA</t>
  </si>
  <si>
    <t>Se mantienen operativas el 75% de las actividades basicas del departamento</t>
  </si>
  <si>
    <t>GESTION DE LA UNIDAD</t>
  </si>
  <si>
    <t>BENEFICIO POR JUBILACION</t>
  </si>
  <si>
    <t>POR COMPRA DE RENUNCIAS</t>
  </si>
  <si>
    <t>MAQUINARIAS Y EQUIPOS (INSTALACION MANTENIMIENTO Y REPARACION)</t>
  </si>
  <si>
    <t>VEHICULOS TERRESTRES (MANTENIMIENTO Y REPARACION)</t>
  </si>
  <si>
    <t>360.730405.000</t>
  </si>
  <si>
    <t>SERVICIO DE REENCAUCHE DE NEUMATICOS</t>
  </si>
  <si>
    <t>360.730405.601</t>
  </si>
  <si>
    <t>COMBUSTIBLES Y LUBRICANTES VEHICULOS</t>
  </si>
  <si>
    <t>NEUMATICOS PARA VEHICULOS LIVIANOS</t>
  </si>
  <si>
    <t>360.730813.601</t>
  </si>
  <si>
    <t>REPUESTOS Y ACCESORIOS PARA VEHÍCULOS TERRESTRES</t>
  </si>
  <si>
    <t>360.730813.603</t>
  </si>
  <si>
    <t>TASAS GENERALES, IMPUESTOS, CONTRIB, PERMISOS, LICENCIAS Y PATENTES</t>
  </si>
  <si>
    <t>COSTAS JUDICIALES, TRAMITES NOTARIALES Y LEGALIZACION DE DOCUMENT</t>
  </si>
  <si>
    <t>VEHICULOS</t>
  </si>
  <si>
    <t>EQUIPOS, SISTEMAS Y PAQUETES INFORMATICOS</t>
  </si>
  <si>
    <t>TERRENOS (EXPROPIACION)</t>
  </si>
  <si>
    <t>CONSTRUCCION y MANTENIMIENTO</t>
  </si>
  <si>
    <t>CONSTRUCCION Y REHABILITACION DE SISTEMAS TERRESTRES</t>
  </si>
  <si>
    <t>Se mantienen anualmente 1500km de vias rurales y 20km de vias urbanas</t>
  </si>
  <si>
    <t>OBRAS Y PROYECTOS</t>
  </si>
  <si>
    <t>360.730201</t>
  </si>
  <si>
    <t>360.730303</t>
  </si>
  <si>
    <t>360.730404</t>
  </si>
  <si>
    <t>ESTUDIO Y DISENO DE PROYECTOS</t>
  </si>
  <si>
    <t>360.730605.001</t>
  </si>
  <si>
    <t>360.730811</t>
  </si>
  <si>
    <t>MAQUINARIAS Y EQUIPOS (NO DEPRECIABLES)</t>
  </si>
  <si>
    <t>360.731404</t>
  </si>
  <si>
    <t>ALQUILER DE MAQUINARIA PARA VARIAS OBRAS EN EL CANTON</t>
  </si>
  <si>
    <t>360.730504.601</t>
  </si>
  <si>
    <t>COMBUSTIBLES MAQUINARIAS Y EQUIPOS</t>
  </si>
  <si>
    <t>360.730803.602</t>
  </si>
  <si>
    <t>LUBRICANTES Y ADITIVOS MAQUINARIA Y EQUIPOS</t>
  </si>
  <si>
    <t>360.730803.604</t>
  </si>
  <si>
    <t>NEUMATICOS PARA VEHICULOS PESADOS Y MAQUINARIA</t>
  </si>
  <si>
    <t>360.730813.602</t>
  </si>
  <si>
    <t>REPUESTOS Y ACCESORIOS PARA  MAQUINARIA Y EQUIPOS</t>
  </si>
  <si>
    <t>360.730813.604</t>
  </si>
  <si>
    <t>Fiscalizacion de la obra CONSTRUCCION DE UN SISTEMA DE MUROS DE CONTENCION EN LA VIA GENERAL
PLAZA - EL PESCADO- LA UNION,  SECTOR RECINTO FERIAL</t>
  </si>
  <si>
    <t>OBRAS HIDROSANITARIAS, VEREDAS, ADOQUINADO Y SEÑALIZACION CALLES CENTRICAS DE GRAL.PLAZA</t>
  </si>
  <si>
    <t>360.750105.625</t>
  </si>
  <si>
    <t>LASTRADO VIA A NUMBAYME</t>
  </si>
  <si>
    <t>360.750105.606</t>
  </si>
  <si>
    <t>CONSTRUCCION PUENTE PASO A AYANKAS</t>
  </si>
  <si>
    <t>360.750105.622</t>
  </si>
  <si>
    <t>MANTENIMIENTO EL ROSARIO-LOMA-METZAMKIM</t>
  </si>
  <si>
    <t>REPARACION CAMINOS VECINALES Y HERRRADURA</t>
  </si>
  <si>
    <t>360.750501.612</t>
  </si>
  <si>
    <t>SEGUROS - RASTREO SATELITAL</t>
  </si>
  <si>
    <t>MAQUINARIAS Y EQUIPOS (DE LARGA DURACION)</t>
  </si>
  <si>
    <t>360.840104</t>
  </si>
  <si>
    <t>INFRAESTRUCTURA PUBLICA</t>
  </si>
  <si>
    <t>Dotar de elementos fisicos de trascendencia comunal a la circunscripcion territorial, con el fin de potenciar las fortalezas de la ciudadania y el medio.</t>
  </si>
  <si>
    <t>CONSTRUCCION Y MANTENIMIENTO</t>
  </si>
  <si>
    <t>Anualmente se mantiene operativo el 90% de la infraestructura existente y se incrementa en 2% los equipamientos comunales</t>
  </si>
  <si>
    <t>360.730202</t>
  </si>
  <si>
    <t>360.730804</t>
  </si>
  <si>
    <t>MATERIALES DE ASEO Y LIMPIEZA PARA PISCINA MUNICIPAL</t>
  </si>
  <si>
    <t>MATERIALES DE ASEO Y LIMPIEZA PARA COLISEO  Y ESTADIO MUNICIPAL</t>
  </si>
  <si>
    <t>MATERIALES DE ASEO Y LIMPIEZA PARA BATERIAS SANITARIAS Y OTROS LUGARES PUBLICOS</t>
  </si>
  <si>
    <t>MATERIALES PARA LAS CUNETAS DE CORONACION</t>
  </si>
  <si>
    <t>360.730811.603</t>
  </si>
  <si>
    <t>360.710510</t>
  </si>
  <si>
    <t>OBRAS</t>
  </si>
  <si>
    <t>PARQUE DE LA JUVENTUD</t>
  </si>
  <si>
    <t>PARQUE SAN MIGUEL DE CONCHAY FASE I</t>
  </si>
  <si>
    <t>360.750104.601</t>
  </si>
  <si>
    <t>MUROS DE CONTENCION RIO YUNGANZA</t>
  </si>
  <si>
    <t>360.750104.644</t>
  </si>
  <si>
    <t>VARIOS CONTRATOS ANTERIORES AL 2014 CON ANTICIPOS NO DEVENGADOS</t>
  </si>
  <si>
    <t>OBRAS COMUNALES EMERGENTES</t>
  </si>
  <si>
    <t>MERCADOS-326</t>
  </si>
  <si>
    <t xml:space="preserve">Se mantiene operativo el 100% de los espacios destinados </t>
  </si>
  <si>
    <t>MANTENIMIENTO</t>
  </si>
  <si>
    <t>326.710106</t>
  </si>
  <si>
    <t>326.710203</t>
  </si>
  <si>
    <t>326.710204</t>
  </si>
  <si>
    <t>326.710304</t>
  </si>
  <si>
    <t>326.710306</t>
  </si>
  <si>
    <t>326.710401</t>
  </si>
  <si>
    <t>326.710402</t>
  </si>
  <si>
    <t>326.710408</t>
  </si>
  <si>
    <t>326.710601</t>
  </si>
  <si>
    <t>326.710602</t>
  </si>
  <si>
    <t>326.730303</t>
  </si>
  <si>
    <t>326.730811</t>
  </si>
  <si>
    <t>CEMENTERIOS-327</t>
  </si>
  <si>
    <t>MANTENIMIENTO DEL CEMENTERIO MUNICIPAL</t>
  </si>
  <si>
    <t>327.730811</t>
  </si>
  <si>
    <t>327.750199</t>
  </si>
  <si>
    <t>REGISTRO DE LA PROPIEDAD</t>
  </si>
  <si>
    <t>ABG. HUGO LOPEZ</t>
  </si>
  <si>
    <t>Mantener actualizado los actos administrativos sobre bienes y comerciales, con el fin de ser garantes de un correcto registro.</t>
  </si>
  <si>
    <t>Se registran 500 actos y se tramita 100% de solicitudes</t>
  </si>
  <si>
    <t xml:space="preserve">Elaboración y Ejecución del Proyecto de Reparación  del  sistema de Agua Potable de la Comunidad La Esperanza </t>
  </si>
  <si>
    <t>MEJORAMIENTO DE BATERIA KUSHIS</t>
  </si>
  <si>
    <t>FISCALIZACION E IVA PLANES MAESTROS ALCANTARILLADO</t>
  </si>
  <si>
    <t>INDEMNIZACIONES LABORALES</t>
  </si>
  <si>
    <t>VEREDAS BARRIO LA PAZ (CONTRAPARTE GAD)</t>
  </si>
  <si>
    <t>VEREDAS VALLE DEL CASTILLO (CONTRAPARTE GAD)</t>
  </si>
  <si>
    <t>MOBILIARIOS (NO DEPRECIABLES)</t>
  </si>
  <si>
    <t>ADOQUNADO EN CALLE POSTERIOR ESTADIO</t>
  </si>
  <si>
    <t>VEREDAS BARRIO AMAZONAS</t>
  </si>
  <si>
    <t>COLOCACION DE GEOMEMBRANA EN CUNETAS EXISTENTES</t>
  </si>
  <si>
    <t>OBRAS HIDROSANITARIAS, VEREDAS,ADOQUINADO</t>
  </si>
  <si>
    <t>MOBILIARIOS (LARGA DURACION)</t>
  </si>
  <si>
    <t xml:space="preserve">Honorarios </t>
  </si>
  <si>
    <t>SUBROGACIONES</t>
  </si>
  <si>
    <t>MATERIALES DE IMPRESIÓN FOTO REPRODUCCION Y PUBLICACION</t>
  </si>
  <si>
    <t>INDEMNIZACIONES POR SENTENCIAS JUDICIALES</t>
  </si>
  <si>
    <t>710510.217</t>
  </si>
  <si>
    <t>Monitores de danza y otras</t>
  </si>
  <si>
    <t>CONSULTORIA ASESORIA E INVESTIGACION ESPECIALIZADA</t>
  </si>
  <si>
    <t>730802</t>
  </si>
  <si>
    <t>Equipos y paquetes informaticos</t>
  </si>
  <si>
    <t>730301</t>
  </si>
  <si>
    <t>730203.221</t>
  </si>
  <si>
    <t>730404221</t>
  </si>
  <si>
    <t>Reparación de los sistemas de agua de la comunidad de Maikuants, Barrio Tserem y San Juan, de la Parroquia San Antonio</t>
  </si>
  <si>
    <t>Mantenimiento de senderos ecológicos (Adquisición de herramientas, madera, maquinarias de ferretería y carpintería para el mantenimiento y apertura de senderos para uso turístico. )</t>
  </si>
  <si>
    <t>COMPENSACION POR DESAHUCIO</t>
  </si>
  <si>
    <t xml:space="preserve">PARQUE PLAN DE MILAGRO </t>
  </si>
  <si>
    <t>TURISMO</t>
  </si>
  <si>
    <t>Implementación de 10 ha de plátano harton  en las parroquias</t>
  </si>
  <si>
    <t>Implementación de 6 Ha de yuca en las parroquias</t>
  </si>
  <si>
    <t>Tania Naranjo</t>
  </si>
  <si>
    <t>Unidad de Proyectos y Cooperación Externa</t>
  </si>
  <si>
    <t>Mgs. Juan Pablo Bustamante</t>
  </si>
  <si>
    <t>Pablo Ortiz, Especialista de arquitectura y urbanismo, analista de ingenieria</t>
  </si>
  <si>
    <t>MATERIAL DE ASEO</t>
  </si>
  <si>
    <t>Estudio y Diseño de Proyectos</t>
  </si>
  <si>
    <t>Arrastre 5000</t>
  </si>
  <si>
    <t>Honorarios por Contratos Civiles de Servicios</t>
  </si>
  <si>
    <t>Otros implementos</t>
  </si>
  <si>
    <t>730824</t>
  </si>
  <si>
    <t>Compra de varios implementos deportivos</t>
  </si>
  <si>
    <t>Servicios personales eventuales sin relacion de dependencia</t>
  </si>
  <si>
    <t>730221</t>
  </si>
  <si>
    <t>Contratar personal para entrenar en las escuelas deportivas</t>
  </si>
  <si>
    <t>FEBRERO</t>
  </si>
  <si>
    <t>CENTRO GERONTOLOGICO DE ATENCION DIURNA</t>
  </si>
  <si>
    <t xml:space="preserve">Atender  al 100% de los usuarios registrados bajo el convenio </t>
  </si>
  <si>
    <t>SERVICIOS PERSONALES POR CONTRATO- APORTE MIES</t>
  </si>
  <si>
    <t>ALIMENTOS Y BEBIDAS- APORTE MIES</t>
  </si>
  <si>
    <t>221.730803</t>
  </si>
  <si>
    <t>AYUDAS, INSUMOS Y ACCESORIOS PARA DISCAPACIDADES</t>
  </si>
  <si>
    <t>221.730402</t>
  </si>
  <si>
    <t>730808</t>
  </si>
  <si>
    <t>Dispositivos Médicos de Uso General</t>
  </si>
  <si>
    <t>730826</t>
  </si>
  <si>
    <t>MAQUINARIAS Y EQUIPOS</t>
  </si>
  <si>
    <t xml:space="preserve">MATERIALES DIDACTICOS </t>
  </si>
  <si>
    <t xml:space="preserve">MEDICINAS Y PRODUCTOS FARMAC </t>
  </si>
  <si>
    <t xml:space="preserve">EVENTOS CULTURALES Y SOCIALES </t>
  </si>
  <si>
    <t>MENAJE DE COCINA, HOGAR, ACCESORIOS DESCARTABLES Y DE OFICINA</t>
  </si>
  <si>
    <t>SPI, facturas, informes, actas de entrega recepcion, egresos de bodega, fotografias, convenio.</t>
  </si>
  <si>
    <t>Alimentacion</t>
  </si>
  <si>
    <t>Salud</t>
  </si>
  <si>
    <t>Esparcimiento y conocimiento</t>
  </si>
  <si>
    <t>Gastor operacionales</t>
  </si>
  <si>
    <t>Equipamiento del centro</t>
  </si>
  <si>
    <t>Gestion humana</t>
  </si>
  <si>
    <t>TOTAL DEL PROYECTO</t>
  </si>
  <si>
    <t>Mantenimiento y repacion de equipos y sistemas informaticos</t>
  </si>
  <si>
    <t>221.730802</t>
  </si>
  <si>
    <t xml:space="preserve">VESTUARIO, LENCERIA Y PRENDAS DE PROTECC </t>
  </si>
  <si>
    <t>ESTUDIOS Y DISEÑO INTEGRAL PARA PONER EN VALOR AL CONJUNTO DE BIENES ARQUEOLÓGICOS DE LOS PETROGLIFOS DEL CATAZHO , CON FINES TURÍSTICOS Y DE INVESTIGACIÓN CIENTÍFICA</t>
  </si>
  <si>
    <t>HONORARIOS POR SERVICIOS CIVILES</t>
  </si>
  <si>
    <t xml:space="preserve">CONSTRUCCION DE CUBIERTAS MULTICANCHAS </t>
  </si>
  <si>
    <t>CONSTRUCCION DE CUBIERTAS MULTICANCHAS DEL SECTOR RURAL. FASE I</t>
  </si>
  <si>
    <t>360.750501.604</t>
  </si>
  <si>
    <t>ESTUDIO Y DISEÑO DE PROYECTOS</t>
  </si>
  <si>
    <t>PLANES MAESTROS DE AGUA POTABLE DE LA CIUDAD DE GRAL. PLAZA</t>
  </si>
  <si>
    <t>CONSTRUCCION DE UNIDADES BASICAS SANITARIAS</t>
  </si>
  <si>
    <t>PLANES MAESTROS DE ALCANTARILLADO DE LA CIUDAD DE GRAL.PLAZA</t>
  </si>
  <si>
    <t>Camion recolector</t>
  </si>
  <si>
    <t>Construccion de nueva celda</t>
  </si>
  <si>
    <t>CONSTRUCCION DE BOVEDAS</t>
  </si>
  <si>
    <t>Consultoria para registro o estudios de impacto ambiental</t>
  </si>
  <si>
    <t>Construccion de senderos</t>
  </si>
  <si>
    <t>Construccion de invernaderos</t>
  </si>
  <si>
    <t>Mantenimiento de senderos ecologicos</t>
  </si>
  <si>
    <t xml:space="preserve">MATERIALES DIDACTICOS PROYECTO DE DESARROLLO INFANTIL </t>
  </si>
  <si>
    <t>Bienes</t>
  </si>
  <si>
    <t>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</si>
</sst>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[$$-300A]* #,##0.00_ ;_ [$$-300A]* \-#,##0.00_ ;_ [$$-300A]* &quot;-&quot;??_ ;_ @_ "/>
    <numFmt numFmtId="167" formatCode="_(&quot;$&quot;\ * #,##0.00_);_(&quot;$&quot;\ * \(#,##0.00\);_(&quot;$&quot;\ * &quot;-&quot;??_);_(@_)"/>
    <numFmt numFmtId="168" formatCode="#,##0\ ;&quot; -&quot;#,##0\ ;&quot; -&quot;#\ ;@\ "/>
    <numFmt numFmtId="169" formatCode="0.000"/>
  </numFmts>
  <fonts count="72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rgb="FF000000"/>
      <name val="Calibri Light"/>
      <family val="2"/>
    </font>
    <font>
      <sz val="9"/>
      <color rgb="FF000000"/>
      <name val="Arial"/>
      <family val="2"/>
    </font>
    <font>
      <sz val="8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 (Cuerpo)"/>
    </font>
    <font>
      <sz val="10"/>
      <color theme="1"/>
      <name val="Calibri (Cuerpo)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  <scheme val="minor"/>
    </font>
    <font>
      <sz val="2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3D7"/>
        <bgColor rgb="FF95B3D7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4" fillId="10" borderId="37" applyNumberFormat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0" borderId="0"/>
    <xf numFmtId="164" fontId="7" fillId="0" borderId="0" applyFont="0" applyFill="0" applyBorder="0" applyAlignment="0" applyProtection="0"/>
  </cellStyleXfs>
  <cellXfs count="96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/>
    <xf numFmtId="0" fontId="11" fillId="0" borderId="1" xfId="0" applyFont="1" applyFill="1" applyBorder="1" applyAlignment="1">
      <alignment vertical="center"/>
    </xf>
    <xf numFmtId="44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5" fontId="1" fillId="0" borderId="1" xfId="2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8" fillId="0" borderId="4" xfId="0" applyFont="1" applyBorder="1"/>
    <xf numFmtId="49" fontId="22" fillId="0" borderId="0" xfId="0" applyNumberFormat="1" applyFont="1" applyAlignment="1">
      <alignment horizontal="right"/>
    </xf>
    <xf numFmtId="0" fontId="22" fillId="0" borderId="35" xfId="0" applyFont="1" applyBorder="1" applyAlignment="1">
      <alignment horizontal="right"/>
    </xf>
    <xf numFmtId="0" fontId="25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167" fontId="7" fillId="0" borderId="0" xfId="3" applyFont="1"/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8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167" fontId="35" fillId="0" borderId="0" xfId="3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vertical="center" wrapText="1"/>
    </xf>
    <xf numFmtId="0" fontId="24" fillId="16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0" fillId="0" borderId="0" xfId="0" applyNumberFormat="1"/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53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24" fillId="0" borderId="0" xfId="0" applyNumberFormat="1" applyFont="1" applyFill="1"/>
    <xf numFmtId="165" fontId="0" fillId="0" borderId="0" xfId="0" applyNumberFormat="1"/>
    <xf numFmtId="165" fontId="0" fillId="0" borderId="0" xfId="2" applyFont="1"/>
    <xf numFmtId="44" fontId="0" fillId="0" borderId="0" xfId="1" applyFont="1"/>
    <xf numFmtId="44" fontId="0" fillId="6" borderId="0" xfId="1" applyFont="1" applyFill="1"/>
    <xf numFmtId="165" fontId="1" fillId="0" borderId="0" xfId="2" applyFon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65" fontId="12" fillId="0" borderId="0" xfId="2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5" fillId="1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165" fontId="1" fillId="0" borderId="1" xfId="2" applyFont="1" applyFill="1" applyBorder="1" applyAlignment="1">
      <alignment horizontal="right"/>
    </xf>
    <xf numFmtId="166" fontId="0" fillId="19" borderId="1" xfId="0" applyNumberFormat="1" applyFill="1" applyBorder="1" applyAlignment="1">
      <alignment horizontal="center" vertical="center" wrapText="1"/>
    </xf>
    <xf numFmtId="164" fontId="0" fillId="19" borderId="1" xfId="11" applyFont="1" applyFill="1" applyBorder="1" applyAlignment="1">
      <alignment horizontal="center" vertical="center" wrapText="1"/>
    </xf>
    <xf numFmtId="164" fontId="3" fillId="19" borderId="1" xfId="11" applyFont="1" applyFill="1" applyBorder="1" applyAlignment="1">
      <alignment vertical="center"/>
    </xf>
    <xf numFmtId="0" fontId="12" fillId="0" borderId="1" xfId="0" applyFont="1" applyFill="1" applyBorder="1"/>
    <xf numFmtId="0" fontId="31" fillId="0" borderId="1" xfId="0" applyFont="1" applyFill="1" applyBorder="1"/>
    <xf numFmtId="0" fontId="25" fillId="0" borderId="1" xfId="0" applyFont="1" applyFill="1" applyBorder="1"/>
    <xf numFmtId="9" fontId="25" fillId="0" borderId="1" xfId="0" applyNumberFormat="1" applyFont="1" applyFill="1" applyBorder="1"/>
    <xf numFmtId="0" fontId="34" fillId="0" borderId="1" xfId="0" applyFont="1" applyFill="1" applyBorder="1"/>
    <xf numFmtId="0" fontId="25" fillId="0" borderId="1" xfId="0" applyFont="1" applyFill="1" applyBorder="1" applyAlignment="1">
      <alignment vertical="center"/>
    </xf>
    <xf numFmtId="0" fontId="33" fillId="0" borderId="1" xfId="0" applyFont="1" applyFill="1" applyBorder="1"/>
    <xf numFmtId="0" fontId="5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55" fillId="0" borderId="0" xfId="0" applyFont="1"/>
    <xf numFmtId="0" fontId="55" fillId="0" borderId="0" xfId="0" applyFont="1" applyAlignment="1">
      <alignment vertical="center" wrapText="1"/>
    </xf>
    <xf numFmtId="0" fontId="56" fillId="0" borderId="0" xfId="0" applyFont="1"/>
    <xf numFmtId="0" fontId="57" fillId="0" borderId="51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 wrapText="1"/>
    </xf>
    <xf numFmtId="0" fontId="58" fillId="0" borderId="55" xfId="0" applyFont="1" applyBorder="1" applyAlignment="1">
      <alignment horizontal="center" vertical="center"/>
    </xf>
    <xf numFmtId="0" fontId="58" fillId="0" borderId="54" xfId="0" applyFont="1" applyBorder="1" applyAlignment="1">
      <alignment horizontal="right" vertical="center"/>
    </xf>
    <xf numFmtId="0" fontId="58" fillId="0" borderId="56" xfId="0" applyFont="1" applyBorder="1" applyAlignment="1">
      <alignment horizontal="right" vertical="center"/>
    </xf>
    <xf numFmtId="0" fontId="19" fillId="0" borderId="57" xfId="0" applyFont="1" applyBorder="1"/>
    <xf numFmtId="0" fontId="19" fillId="0" borderId="58" xfId="0" applyFont="1" applyBorder="1"/>
    <xf numFmtId="0" fontId="58" fillId="0" borderId="59" xfId="0" applyFont="1" applyBorder="1" applyAlignment="1">
      <alignment horizontal="center"/>
    </xf>
    <xf numFmtId="0" fontId="19" fillId="0" borderId="63" xfId="0" applyFont="1" applyBorder="1"/>
    <xf numFmtId="0" fontId="22" fillId="0" borderId="51" xfId="0" applyFont="1" applyBorder="1" applyAlignment="1">
      <alignment horizontal="right"/>
    </xf>
    <xf numFmtId="0" fontId="19" fillId="0" borderId="64" xfId="0" applyFont="1" applyBorder="1" applyAlignment="1">
      <alignment horizontal="right"/>
    </xf>
    <xf numFmtId="2" fontId="19" fillId="0" borderId="4" xfId="0" applyNumberFormat="1" applyFont="1" applyBorder="1"/>
    <xf numFmtId="0" fontId="60" fillId="0" borderId="63" xfId="0" applyFont="1" applyBorder="1"/>
    <xf numFmtId="0" fontId="21" fillId="0" borderId="35" xfId="0" applyFont="1" applyBorder="1" applyAlignment="1">
      <alignment horizontal="right"/>
    </xf>
    <xf numFmtId="0" fontId="61" fillId="0" borderId="35" xfId="0" applyFont="1" applyBorder="1" applyAlignment="1">
      <alignment horizontal="right"/>
    </xf>
    <xf numFmtId="0" fontId="22" fillId="0" borderId="67" xfId="0" applyFont="1" applyBorder="1" applyAlignment="1">
      <alignment horizontal="right"/>
    </xf>
    <xf numFmtId="0" fontId="19" fillId="0" borderId="52" xfId="0" applyFont="1" applyBorder="1"/>
    <xf numFmtId="0" fontId="19" fillId="0" borderId="69" xfId="0" applyFont="1" applyBorder="1" applyAlignment="1">
      <alignment horizontal="right"/>
    </xf>
    <xf numFmtId="2" fontId="19" fillId="0" borderId="3" xfId="0" applyNumberFormat="1" applyFont="1" applyBorder="1"/>
    <xf numFmtId="2" fontId="19" fillId="0" borderId="5" xfId="0" applyNumberFormat="1" applyFont="1" applyBorder="1"/>
    <xf numFmtId="4" fontId="18" fillId="20" borderId="72" xfId="0" applyNumberFormat="1" applyFont="1" applyFill="1" applyBorder="1" applyAlignment="1">
      <alignment horizontal="right"/>
    </xf>
    <xf numFmtId="0" fontId="19" fillId="21" borderId="0" xfId="0" applyFont="1" applyFill="1"/>
    <xf numFmtId="0" fontId="19" fillId="22" borderId="0" xfId="0" applyFont="1" applyFill="1"/>
    <xf numFmtId="0" fontId="58" fillId="19" borderId="0" xfId="0" applyFont="1" applyFill="1"/>
    <xf numFmtId="0" fontId="19" fillId="0" borderId="0" xfId="0" applyFont="1" applyAlignment="1">
      <alignment horizontal="right"/>
    </xf>
    <xf numFmtId="4" fontId="19" fillId="0" borderId="0" xfId="0" applyNumberFormat="1" applyFont="1" applyAlignment="1">
      <alignment horizontal="right"/>
    </xf>
    <xf numFmtId="2" fontId="0" fillId="0" borderId="0" xfId="0" applyNumberFormat="1"/>
    <xf numFmtId="0" fontId="57" fillId="0" borderId="73" xfId="0" applyFont="1" applyBorder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58" fillId="0" borderId="75" xfId="0" applyFont="1" applyBorder="1" applyAlignment="1">
      <alignment horizontal="center" vertical="center"/>
    </xf>
    <xf numFmtId="0" fontId="58" fillId="0" borderId="76" xfId="0" applyFont="1" applyBorder="1" applyAlignment="1">
      <alignment horizontal="center" vertical="center" wrapText="1"/>
    </xf>
    <xf numFmtId="0" fontId="58" fillId="0" borderId="76" xfId="0" applyFont="1" applyBorder="1" applyAlignment="1">
      <alignment horizontal="right" vertical="center"/>
    </xf>
    <xf numFmtId="0" fontId="58" fillId="0" borderId="77" xfId="0" applyFont="1" applyBorder="1" applyAlignment="1">
      <alignment horizontal="right" vertical="center"/>
    </xf>
    <xf numFmtId="0" fontId="58" fillId="0" borderId="58" xfId="0" applyFont="1" applyBorder="1" applyAlignment="1">
      <alignment horizontal="center"/>
    </xf>
    <xf numFmtId="0" fontId="18" fillId="0" borderId="52" xfId="0" applyFont="1" applyBorder="1"/>
    <xf numFmtId="0" fontId="19" fillId="0" borderId="78" xfId="0" applyFont="1" applyBorder="1" applyAlignment="1">
      <alignment horizontal="right"/>
    </xf>
    <xf numFmtId="0" fontId="18" fillId="0" borderId="63" xfId="0" applyFont="1" applyBorder="1"/>
    <xf numFmtId="0" fontId="19" fillId="0" borderId="79" xfId="0" applyFont="1" applyBorder="1" applyAlignment="1">
      <alignment horizontal="right"/>
    </xf>
    <xf numFmtId="0" fontId="64" fillId="0" borderId="0" xfId="0" applyFont="1"/>
    <xf numFmtId="0" fontId="6" fillId="0" borderId="0" xfId="0" applyFont="1"/>
    <xf numFmtId="0" fontId="18" fillId="0" borderId="66" xfId="0" applyFont="1" applyBorder="1"/>
    <xf numFmtId="0" fontId="19" fillId="0" borderId="80" xfId="0" applyFont="1" applyBorder="1" applyAlignment="1">
      <alignment horizontal="right"/>
    </xf>
    <xf numFmtId="0" fontId="57" fillId="24" borderId="72" xfId="0" applyFont="1" applyFill="1" applyBorder="1" applyAlignment="1">
      <alignment horizontal="right"/>
    </xf>
    <xf numFmtId="2" fontId="19" fillId="0" borderId="0" xfId="0" applyNumberFormat="1" applyFont="1"/>
    <xf numFmtId="0" fontId="63" fillId="0" borderId="0" xfId="0" applyFont="1" applyAlignment="1">
      <alignment wrapText="1"/>
    </xf>
    <xf numFmtId="0" fontId="57" fillId="0" borderId="0" xfId="0" applyFont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 wrapText="1"/>
    </xf>
    <xf numFmtId="0" fontId="55" fillId="0" borderId="55" xfId="0" applyFont="1" applyBorder="1" applyAlignment="1">
      <alignment horizontal="center" vertical="center"/>
    </xf>
    <xf numFmtId="0" fontId="55" fillId="0" borderId="54" xfId="0" applyFont="1" applyBorder="1" applyAlignment="1">
      <alignment horizontal="right" vertical="center"/>
    </xf>
    <xf numFmtId="0" fontId="55" fillId="0" borderId="56" xfId="0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18" fillId="24" borderId="64" xfId="0" applyFont="1" applyFill="1" applyBorder="1" applyAlignment="1">
      <alignment horizontal="right"/>
    </xf>
    <xf numFmtId="2" fontId="58" fillId="6" borderId="0" xfId="0" applyNumberFormat="1" applyFont="1" applyFill="1"/>
    <xf numFmtId="0" fontId="22" fillId="0" borderId="3" xfId="0" applyFont="1" applyBorder="1" applyAlignment="1">
      <alignment horizontal="right"/>
    </xf>
    <xf numFmtId="2" fontId="19" fillId="0" borderId="69" xfId="0" applyNumberFormat="1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2" fontId="19" fillId="0" borderId="64" xfId="0" applyNumberFormat="1" applyFont="1" applyBorder="1" applyAlignment="1">
      <alignment horizontal="right"/>
    </xf>
    <xf numFmtId="0" fontId="18" fillId="0" borderId="63" xfId="0" applyFont="1" applyBorder="1" applyAlignment="1">
      <alignment horizontal="left" wrapText="1"/>
    </xf>
    <xf numFmtId="0" fontId="18" fillId="0" borderId="63" xfId="0" applyFont="1" applyBorder="1" applyAlignment="1">
      <alignment horizontal="left"/>
    </xf>
    <xf numFmtId="0" fontId="22" fillId="0" borderId="5" xfId="0" applyFont="1" applyBorder="1" applyAlignment="1">
      <alignment horizontal="right"/>
    </xf>
    <xf numFmtId="2" fontId="19" fillId="0" borderId="68" xfId="0" applyNumberFormat="1" applyFont="1" applyBorder="1" applyAlignment="1">
      <alignment horizontal="right"/>
    </xf>
    <xf numFmtId="0" fontId="18" fillId="24" borderId="80" xfId="0" applyFont="1" applyFill="1" applyBorder="1" applyAlignment="1">
      <alignment horizontal="right"/>
    </xf>
    <xf numFmtId="0" fontId="19" fillId="0" borderId="71" xfId="0" applyFont="1" applyBorder="1"/>
    <xf numFmtId="0" fontId="19" fillId="0" borderId="50" xfId="0" applyFont="1" applyBorder="1"/>
    <xf numFmtId="0" fontId="19" fillId="0" borderId="50" xfId="0" applyFont="1" applyBorder="1" applyAlignment="1">
      <alignment horizontal="right"/>
    </xf>
    <xf numFmtId="0" fontId="19" fillId="20" borderId="72" xfId="0" applyFont="1" applyFill="1" applyBorder="1" applyAlignment="1">
      <alignment horizontal="right"/>
    </xf>
    <xf numFmtId="2" fontId="0" fillId="19" borderId="0" xfId="0" applyNumberFormat="1" applyFill="1"/>
    <xf numFmtId="0" fontId="58" fillId="0" borderId="54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right"/>
    </xf>
    <xf numFmtId="0" fontId="19" fillId="24" borderId="64" xfId="0" applyFont="1" applyFill="1" applyBorder="1" applyAlignment="1">
      <alignment horizontal="right"/>
    </xf>
    <xf numFmtId="2" fontId="58" fillId="6" borderId="4" xfId="0" applyNumberFormat="1" applyFont="1" applyFill="1" applyBorder="1"/>
    <xf numFmtId="49" fontId="22" fillId="0" borderId="51" xfId="0" applyNumberFormat="1" applyFont="1" applyBorder="1" applyAlignment="1">
      <alignment horizontal="right"/>
    </xf>
    <xf numFmtId="169" fontId="19" fillId="0" borderId="69" xfId="0" applyNumberFormat="1" applyFont="1" applyBorder="1" applyAlignment="1">
      <alignment horizontal="right"/>
    </xf>
    <xf numFmtId="169" fontId="19" fillId="0" borderId="64" xfId="0" applyNumberFormat="1" applyFont="1" applyBorder="1" applyAlignment="1">
      <alignment horizontal="right"/>
    </xf>
    <xf numFmtId="49" fontId="22" fillId="0" borderId="67" xfId="0" applyNumberFormat="1" applyFont="1" applyBorder="1" applyAlignment="1">
      <alignment horizontal="right"/>
    </xf>
    <xf numFmtId="169" fontId="19" fillId="0" borderId="68" xfId="0" applyNumberFormat="1" applyFont="1" applyBorder="1" applyAlignment="1">
      <alignment horizontal="right"/>
    </xf>
    <xf numFmtId="0" fontId="19" fillId="24" borderId="72" xfId="0" applyFont="1" applyFill="1" applyBorder="1" applyAlignment="1">
      <alignment horizontal="right"/>
    </xf>
    <xf numFmtId="2" fontId="58" fillId="6" borderId="5" xfId="0" applyNumberFormat="1" applyFont="1" applyFill="1" applyBorder="1"/>
    <xf numFmtId="2" fontId="66" fillId="19" borderId="4" xfId="0" applyNumberFormat="1" applyFont="1" applyFill="1" applyBorder="1"/>
    <xf numFmtId="0" fontId="19" fillId="0" borderId="86" xfId="0" applyFont="1" applyBorder="1"/>
    <xf numFmtId="0" fontId="67" fillId="0" borderId="0" xfId="0" applyFont="1" applyAlignment="1">
      <alignment horizontal="right" vertical="center"/>
    </xf>
    <xf numFmtId="0" fontId="19" fillId="0" borderId="79" xfId="0" applyFont="1" applyBorder="1" applyAlignment="1">
      <alignment horizontal="right" vertical="center"/>
    </xf>
    <xf numFmtId="0" fontId="19" fillId="0" borderId="33" xfId="0" applyFont="1" applyBorder="1"/>
    <xf numFmtId="0" fontId="22" fillId="0" borderId="34" xfId="0" applyFont="1" applyBorder="1" applyAlignment="1">
      <alignment horizontal="right"/>
    </xf>
    <xf numFmtId="2" fontId="58" fillId="19" borderId="0" xfId="0" applyNumberFormat="1" applyFont="1" applyFill="1"/>
    <xf numFmtId="0" fontId="19" fillId="0" borderId="79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55" fillId="0" borderId="76" xfId="0" applyFont="1" applyBorder="1" applyAlignment="1">
      <alignment horizontal="right" vertical="center"/>
    </xf>
    <xf numFmtId="0" fontId="21" fillId="0" borderId="4" xfId="0" applyFont="1" applyBorder="1" applyAlignment="1">
      <alignment horizontal="right"/>
    </xf>
    <xf numFmtId="0" fontId="16" fillId="27" borderId="1" xfId="0" applyFont="1" applyFill="1" applyBorder="1"/>
    <xf numFmtId="0" fontId="17" fillId="27" borderId="1" xfId="0" applyFont="1" applyFill="1" applyBorder="1" applyAlignment="1">
      <alignment horizontal="right"/>
    </xf>
    <xf numFmtId="0" fontId="1" fillId="27" borderId="1" xfId="0" applyFont="1" applyFill="1" applyBorder="1" applyAlignment="1">
      <alignment horizontal="center" vertical="center" wrapText="1"/>
    </xf>
    <xf numFmtId="166" fontId="1" fillId="27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vertical="center"/>
    </xf>
    <xf numFmtId="0" fontId="2" fillId="27" borderId="1" xfId="0" applyFont="1" applyFill="1" applyBorder="1" applyAlignment="1">
      <alignment horizontal="center" vertical="center"/>
    </xf>
    <xf numFmtId="0" fontId="9" fillId="27" borderId="1" xfId="0" applyFont="1" applyFill="1" applyBorder="1" applyAlignment="1">
      <alignment horizontal="center" vertical="center" wrapText="1"/>
    </xf>
    <xf numFmtId="0" fontId="16" fillId="27" borderId="5" xfId="0" applyFont="1" applyFill="1" applyBorder="1"/>
    <xf numFmtId="166" fontId="0" fillId="27" borderId="1" xfId="0" applyNumberFormat="1" applyFill="1" applyBorder="1"/>
    <xf numFmtId="0" fontId="0" fillId="27" borderId="1" xfId="0" applyFill="1" applyBorder="1"/>
    <xf numFmtId="0" fontId="13" fillId="27" borderId="1" xfId="0" applyFont="1" applyFill="1" applyBorder="1"/>
    <xf numFmtId="0" fontId="0" fillId="27" borderId="1" xfId="0" applyFill="1" applyBorder="1" applyAlignment="1"/>
    <xf numFmtId="0" fontId="20" fillId="27" borderId="32" xfId="0" applyFont="1" applyFill="1" applyBorder="1"/>
    <xf numFmtId="0" fontId="21" fillId="27" borderId="1" xfId="0" applyFont="1" applyFill="1" applyBorder="1" applyAlignment="1">
      <alignment horizontal="right"/>
    </xf>
    <xf numFmtId="0" fontId="22" fillId="27" borderId="1" xfId="0" applyFont="1" applyFill="1" applyBorder="1" applyAlignment="1">
      <alignment horizontal="right"/>
    </xf>
    <xf numFmtId="0" fontId="18" fillId="27" borderId="1" xfId="0" applyFont="1" applyFill="1" applyBorder="1"/>
    <xf numFmtId="0" fontId="20" fillId="27" borderId="1" xfId="0" applyFont="1" applyFill="1" applyBorder="1"/>
    <xf numFmtId="0" fontId="22" fillId="27" borderId="4" xfId="0" applyFont="1" applyFill="1" applyBorder="1" applyAlignment="1">
      <alignment horizontal="right"/>
    </xf>
    <xf numFmtId="0" fontId="20" fillId="27" borderId="2" xfId="0" applyFont="1" applyFill="1" applyBorder="1"/>
    <xf numFmtId="0" fontId="17" fillId="27" borderId="32" xfId="0" applyFont="1" applyFill="1" applyBorder="1" applyAlignment="1">
      <alignment horizontal="right"/>
    </xf>
    <xf numFmtId="0" fontId="0" fillId="27" borderId="5" xfId="0" applyFill="1" applyBorder="1" applyAlignment="1">
      <alignment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24" fillId="27" borderId="3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vertical="center"/>
    </xf>
    <xf numFmtId="0" fontId="0" fillId="27" borderId="3" xfId="0" applyFill="1" applyBorder="1"/>
    <xf numFmtId="0" fontId="23" fillId="27" borderId="33" xfId="0" applyFont="1" applyFill="1" applyBorder="1" applyAlignment="1">
      <alignment vertical="center" wrapText="1"/>
    </xf>
    <xf numFmtId="0" fontId="18" fillId="27" borderId="34" xfId="0" applyFont="1" applyFill="1" applyBorder="1"/>
    <xf numFmtId="0" fontId="0" fillId="27" borderId="1" xfId="0" applyFill="1" applyBorder="1" applyAlignment="1">
      <alignment wrapText="1"/>
    </xf>
    <xf numFmtId="0" fontId="20" fillId="5" borderId="1" xfId="0" applyFont="1" applyFill="1" applyBorder="1"/>
    <xf numFmtId="0" fontId="21" fillId="5" borderId="1" xfId="0" applyFont="1" applyFill="1" applyBorder="1" applyAlignment="1">
      <alignment horizontal="right"/>
    </xf>
    <xf numFmtId="0" fontId="0" fillId="5" borderId="1" xfId="0" applyFill="1" applyBorder="1"/>
    <xf numFmtId="166" fontId="0" fillId="5" borderId="1" xfId="0" applyNumberFormat="1" applyFill="1" applyBorder="1"/>
    <xf numFmtId="0" fontId="13" fillId="5" borderId="1" xfId="0" applyFont="1" applyFill="1" applyBorder="1"/>
    <xf numFmtId="0" fontId="18" fillId="5" borderId="1" xfId="0" applyFont="1" applyFill="1" applyBorder="1"/>
    <xf numFmtId="0" fontId="22" fillId="5" borderId="1" xfId="0" applyFont="1" applyFill="1" applyBorder="1" applyAlignment="1">
      <alignment horizontal="right"/>
    </xf>
    <xf numFmtId="49" fontId="22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/>
    <xf numFmtId="166" fontId="29" fillId="6" borderId="0" xfId="0" applyNumberFormat="1" applyFont="1" applyFill="1"/>
    <xf numFmtId="167" fontId="32" fillId="6" borderId="1" xfId="3" applyFont="1" applyFill="1" applyBorder="1" applyAlignment="1">
      <alignment vertical="center"/>
    </xf>
    <xf numFmtId="49" fontId="24" fillId="27" borderId="1" xfId="0" applyNumberFormat="1" applyFont="1" applyFill="1" applyBorder="1"/>
    <xf numFmtId="49" fontId="24" fillId="27" borderId="1" xfId="0" applyNumberFormat="1" applyFont="1" applyFill="1" applyBorder="1" applyAlignment="1">
      <alignment horizontal="right"/>
    </xf>
    <xf numFmtId="167" fontId="7" fillId="27" borderId="1" xfId="3" applyFont="1" applyFill="1" applyBorder="1"/>
    <xf numFmtId="49" fontId="0" fillId="27" borderId="1" xfId="0" applyNumberFormat="1" applyFont="1" applyFill="1" applyBorder="1"/>
    <xf numFmtId="49" fontId="0" fillId="27" borderId="1" xfId="0" applyNumberFormat="1" applyFont="1" applyFill="1" applyBorder="1" applyAlignment="1">
      <alignment horizontal="right"/>
    </xf>
    <xf numFmtId="49" fontId="0" fillId="27" borderId="1" xfId="0" applyNumberFormat="1" applyFont="1" applyFill="1" applyBorder="1" applyAlignment="1">
      <alignment vertical="center"/>
    </xf>
    <xf numFmtId="49" fontId="0" fillId="27" borderId="1" xfId="0" applyNumberFormat="1" applyFont="1" applyFill="1" applyBorder="1" applyAlignment="1">
      <alignment horizontal="right" vertical="center"/>
    </xf>
    <xf numFmtId="49" fontId="23" fillId="27" borderId="5" xfId="0" applyNumberFormat="1" applyFont="1" applyFill="1" applyBorder="1" applyAlignment="1">
      <alignment horizontal="center" vertical="center" wrapText="1"/>
    </xf>
    <xf numFmtId="49" fontId="23" fillId="27" borderId="1" xfId="0" applyNumberFormat="1" applyFont="1" applyFill="1" applyBorder="1" applyAlignment="1">
      <alignment horizontal="center" vertical="center" wrapText="1"/>
    </xf>
    <xf numFmtId="167" fontId="0" fillId="27" borderId="1" xfId="3" applyFont="1" applyFill="1" applyBorder="1"/>
    <xf numFmtId="49" fontId="0" fillId="27" borderId="1" xfId="0" applyNumberFormat="1" applyFont="1" applyFill="1" applyBorder="1" applyAlignment="1">
      <alignment wrapText="1"/>
    </xf>
    <xf numFmtId="167" fontId="7" fillId="27" borderId="1" xfId="3" applyFont="1" applyFill="1" applyBorder="1" applyAlignment="1">
      <alignment vertical="center"/>
    </xf>
    <xf numFmtId="49" fontId="0" fillId="27" borderId="1" xfId="0" applyNumberFormat="1" applyFont="1" applyFill="1" applyBorder="1" applyAlignment="1">
      <alignment horizontal="left" vertical="center" wrapText="1"/>
    </xf>
    <xf numFmtId="49" fontId="0" fillId="27" borderId="1" xfId="0" applyNumberFormat="1" applyFont="1" applyFill="1" applyBorder="1" applyAlignment="1">
      <alignment horizontal="right" wrapText="1"/>
    </xf>
    <xf numFmtId="49" fontId="24" fillId="27" borderId="1" xfId="0" applyNumberFormat="1" applyFont="1" applyFill="1" applyBorder="1" applyAlignment="1">
      <alignment horizontal="left" vertical="center" wrapText="1"/>
    </xf>
    <xf numFmtId="49" fontId="0" fillId="27" borderId="1" xfId="0" applyNumberFormat="1" applyFont="1" applyFill="1" applyBorder="1" applyAlignment="1">
      <alignment horizontal="left" vertical="center"/>
    </xf>
    <xf numFmtId="49" fontId="25" fillId="27" borderId="20" xfId="0" applyNumberFormat="1" applyFont="1" applyFill="1" applyBorder="1" applyAlignment="1">
      <alignment horizontal="center" vertical="center" wrapText="1"/>
    </xf>
    <xf numFmtId="49" fontId="25" fillId="27" borderId="26" xfId="0" applyNumberFormat="1" applyFont="1" applyFill="1" applyBorder="1" applyAlignment="1">
      <alignment horizontal="center" vertical="center" wrapText="1"/>
    </xf>
    <xf numFmtId="49" fontId="23" fillId="27" borderId="26" xfId="0" applyNumberFormat="1" applyFont="1" applyFill="1" applyBorder="1" applyAlignment="1">
      <alignment horizontal="center" vertical="center" wrapText="1"/>
    </xf>
    <xf numFmtId="49" fontId="0" fillId="27" borderId="31" xfId="0" applyNumberFormat="1" applyFont="1" applyFill="1" applyBorder="1"/>
    <xf numFmtId="167" fontId="32" fillId="27" borderId="1" xfId="3" applyFont="1" applyFill="1" applyBorder="1" applyAlignment="1">
      <alignment vertical="center"/>
    </xf>
    <xf numFmtId="0" fontId="25" fillId="27" borderId="1" xfId="0" applyFont="1" applyFill="1" applyBorder="1"/>
    <xf numFmtId="49" fontId="24" fillId="18" borderId="1" xfId="0" applyNumberFormat="1" applyFont="1" applyFill="1" applyBorder="1"/>
    <xf numFmtId="49" fontId="3" fillId="18" borderId="1" xfId="0" applyNumberFormat="1" applyFont="1" applyFill="1" applyBorder="1" applyAlignment="1">
      <alignment horizontal="right"/>
    </xf>
    <xf numFmtId="167" fontId="7" fillId="18" borderId="1" xfId="3" applyFont="1" applyFill="1" applyBorder="1"/>
    <xf numFmtId="0" fontId="12" fillId="18" borderId="1" xfId="0" applyFont="1" applyFill="1" applyBorder="1"/>
    <xf numFmtId="0" fontId="31" fillId="18" borderId="1" xfId="0" applyFont="1" applyFill="1" applyBorder="1"/>
    <xf numFmtId="0" fontId="25" fillId="18" borderId="1" xfId="0" applyFont="1" applyFill="1" applyBorder="1"/>
    <xf numFmtId="49" fontId="24" fillId="18" borderId="1" xfId="0" applyNumberFormat="1" applyFont="1" applyFill="1" applyBorder="1" applyAlignment="1">
      <alignment wrapText="1"/>
    </xf>
    <xf numFmtId="49" fontId="24" fillId="18" borderId="1" xfId="0" applyNumberFormat="1" applyFont="1" applyFill="1" applyBorder="1" applyAlignment="1">
      <alignment horizontal="left" vertical="top" wrapText="1"/>
    </xf>
    <xf numFmtId="49" fontId="24" fillId="18" borderId="1" xfId="0" applyNumberFormat="1" applyFont="1" applyFill="1" applyBorder="1" applyAlignment="1">
      <alignment vertical="top" wrapText="1"/>
    </xf>
    <xf numFmtId="0" fontId="25" fillId="18" borderId="1" xfId="0" applyFont="1" applyFill="1" applyBorder="1" applyAlignment="1">
      <alignment wrapText="1"/>
    </xf>
    <xf numFmtId="49" fontId="1" fillId="18" borderId="1" xfId="0" applyNumberFormat="1" applyFont="1" applyFill="1" applyBorder="1" applyAlignment="1">
      <alignment horizontal="right"/>
    </xf>
    <xf numFmtId="0" fontId="13" fillId="6" borderId="0" xfId="0" applyFont="1" applyFill="1"/>
    <xf numFmtId="0" fontId="0" fillId="5" borderId="1" xfId="0" applyFill="1" applyBorder="1" applyAlignment="1">
      <alignment vertical="center"/>
    </xf>
    <xf numFmtId="0" fontId="0" fillId="28" borderId="1" xfId="0" applyFill="1" applyBorder="1" applyAlignment="1">
      <alignment vertical="center"/>
    </xf>
    <xf numFmtId="0" fontId="0" fillId="28" borderId="1" xfId="0" applyFill="1" applyBorder="1"/>
    <xf numFmtId="0" fontId="24" fillId="28" borderId="1" xfId="0" applyFont="1" applyFill="1" applyBorder="1" applyAlignment="1">
      <alignment vertical="center"/>
    </xf>
    <xf numFmtId="0" fontId="0" fillId="29" borderId="1" xfId="0" applyFill="1" applyBorder="1" applyAlignment="1">
      <alignment vertical="center"/>
    </xf>
    <xf numFmtId="0" fontId="0" fillId="29" borderId="1" xfId="0" applyFill="1" applyBorder="1"/>
    <xf numFmtId="0" fontId="0" fillId="27" borderId="1" xfId="0" applyFill="1" applyBorder="1" applyAlignment="1">
      <alignment vertical="center"/>
    </xf>
    <xf numFmtId="44" fontId="24" fillId="6" borderId="0" xfId="0" applyNumberFormat="1" applyFont="1" applyFill="1"/>
    <xf numFmtId="165" fontId="37" fillId="0" borderId="1" xfId="2" applyFont="1" applyFill="1" applyBorder="1" applyAlignment="1">
      <alignment horizontal="right"/>
    </xf>
    <xf numFmtId="0" fontId="37" fillId="0" borderId="1" xfId="0" applyFont="1" applyFill="1" applyBorder="1"/>
    <xf numFmtId="165" fontId="0" fillId="6" borderId="0" xfId="0" applyNumberFormat="1" applyFill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44" fontId="1" fillId="5" borderId="1" xfId="1" applyFon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30" borderId="5" xfId="0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center" vertical="center"/>
    </xf>
    <xf numFmtId="0" fontId="1" fillId="30" borderId="1" xfId="0" applyFont="1" applyFill="1" applyBorder="1" applyAlignment="1">
      <alignment vertical="center"/>
    </xf>
    <xf numFmtId="0" fontId="1" fillId="30" borderId="1" xfId="0" applyFont="1" applyFill="1" applyBorder="1" applyAlignment="1">
      <alignment horizontal="right" vertical="center"/>
    </xf>
    <xf numFmtId="44" fontId="1" fillId="30" borderId="1" xfId="1" applyFont="1" applyFill="1" applyBorder="1" applyAlignment="1">
      <alignment horizontal="right" vertical="center"/>
    </xf>
    <xf numFmtId="0" fontId="1" fillId="30" borderId="1" xfId="0" applyFont="1" applyFill="1" applyBorder="1"/>
    <xf numFmtId="0" fontId="0" fillId="30" borderId="1" xfId="0" applyFill="1" applyBorder="1" applyAlignment="1">
      <alignment horizontal="center" vertical="center"/>
    </xf>
    <xf numFmtId="0" fontId="1" fillId="30" borderId="1" xfId="0" applyFont="1" applyFill="1" applyBorder="1" applyAlignment="1">
      <alignment vertical="center" wrapText="1"/>
    </xf>
    <xf numFmtId="0" fontId="1" fillId="30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/>
    </xf>
    <xf numFmtId="0" fontId="0" fillId="30" borderId="1" xfId="0" applyFill="1" applyBorder="1"/>
    <xf numFmtId="0" fontId="49" fillId="30" borderId="4" xfId="0" applyFont="1" applyFill="1" applyBorder="1" applyAlignment="1">
      <alignment horizontal="center" vertical="center"/>
    </xf>
    <xf numFmtId="0" fontId="49" fillId="30" borderId="1" xfId="0" applyFont="1" applyFill="1" applyBorder="1" applyAlignment="1">
      <alignment horizontal="center" vertical="center"/>
    </xf>
    <xf numFmtId="0" fontId="68" fillId="30" borderId="1" xfId="5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left" vertical="center" wrapText="1"/>
    </xf>
    <xf numFmtId="0" fontId="49" fillId="30" borderId="1" xfId="0" applyFont="1" applyFill="1" applyBorder="1" applyAlignment="1">
      <alignment horizontal="center" vertical="center" wrapText="1"/>
    </xf>
    <xf numFmtId="165" fontId="49" fillId="30" borderId="1" xfId="2" applyFont="1" applyFill="1" applyBorder="1" applyAlignment="1">
      <alignment horizontal="center" vertical="center" wrapText="1"/>
    </xf>
    <xf numFmtId="0" fontId="68" fillId="30" borderId="1" xfId="0" applyFont="1" applyFill="1" applyBorder="1" applyAlignment="1">
      <alignment horizontal="center" vertical="center"/>
    </xf>
    <xf numFmtId="0" fontId="31" fillId="30" borderId="0" xfId="0" applyFont="1" applyFill="1"/>
    <xf numFmtId="165" fontId="49" fillId="30" borderId="1" xfId="2" applyFont="1" applyFill="1" applyBorder="1" applyAlignment="1">
      <alignment horizontal="center" vertical="center"/>
    </xf>
    <xf numFmtId="0" fontId="31" fillId="30" borderId="1" xfId="0" applyFont="1" applyFill="1" applyBorder="1" applyAlignment="1">
      <alignment horizontal="center" vertical="center"/>
    </xf>
    <xf numFmtId="0" fontId="49" fillId="30" borderId="1" xfId="0" applyFont="1" applyFill="1" applyBorder="1" applyAlignment="1">
      <alignment vertical="center"/>
    </xf>
    <xf numFmtId="0" fontId="49" fillId="30" borderId="1" xfId="0" applyFont="1" applyFill="1" applyBorder="1" applyAlignment="1">
      <alignment horizontal="left" vertical="center"/>
    </xf>
    <xf numFmtId="0" fontId="68" fillId="30" borderId="1" xfId="8" applyFont="1" applyFill="1" applyBorder="1" applyAlignment="1">
      <alignment vertical="center" wrapText="1"/>
    </xf>
    <xf numFmtId="0" fontId="49" fillId="30" borderId="1" xfId="0" applyFont="1" applyFill="1" applyBorder="1" applyAlignment="1">
      <alignment vertical="center" wrapText="1"/>
    </xf>
    <xf numFmtId="49" fontId="49" fillId="30" borderId="1" xfId="0" applyNumberFormat="1" applyFont="1" applyFill="1" applyBorder="1" applyAlignment="1">
      <alignment horizontal="center" vertical="center"/>
    </xf>
    <xf numFmtId="0" fontId="68" fillId="30" borderId="1" xfId="4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vertical="center" wrapText="1"/>
    </xf>
    <xf numFmtId="0" fontId="24" fillId="31" borderId="1" xfId="0" applyFont="1" applyFill="1" applyBorder="1" applyAlignment="1">
      <alignment horizontal="left" vertical="center" wrapText="1"/>
    </xf>
    <xf numFmtId="0" fontId="24" fillId="31" borderId="1" xfId="0" applyFont="1" applyFill="1" applyBorder="1" applyAlignment="1">
      <alignment horizontal="center" vertical="center" wrapText="1"/>
    </xf>
    <xf numFmtId="49" fontId="49" fillId="31" borderId="1" xfId="0" applyNumberFormat="1" applyFont="1" applyFill="1" applyBorder="1" applyAlignment="1">
      <alignment horizontal="right" vertical="center"/>
    </xf>
    <xf numFmtId="165" fontId="24" fillId="31" borderId="1" xfId="2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vertical="center"/>
    </xf>
    <xf numFmtId="0" fontId="47" fillId="31" borderId="1" xfId="0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center" vertical="center"/>
    </xf>
    <xf numFmtId="49" fontId="24" fillId="31" borderId="1" xfId="0" applyNumberFormat="1" applyFont="1" applyFill="1" applyBorder="1" applyAlignment="1">
      <alignment horizontal="right" vertical="center"/>
    </xf>
    <xf numFmtId="0" fontId="24" fillId="18" borderId="1" xfId="0" applyFont="1" applyFill="1" applyBorder="1" applyAlignment="1">
      <alignment vertical="center" wrapText="1"/>
    </xf>
    <xf numFmtId="0" fontId="24" fillId="18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left" vertical="center" wrapText="1"/>
    </xf>
    <xf numFmtId="49" fontId="24" fillId="18" borderId="1" xfId="0" applyNumberFormat="1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vertical="center"/>
    </xf>
    <xf numFmtId="49" fontId="49" fillId="18" borderId="1" xfId="0" applyNumberFormat="1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left" vertical="center" wrapText="1"/>
    </xf>
    <xf numFmtId="49" fontId="24" fillId="18" borderId="1" xfId="0" applyNumberFormat="1" applyFont="1" applyFill="1" applyBorder="1" applyAlignment="1">
      <alignment horizontal="center" vertical="center"/>
    </xf>
    <xf numFmtId="49" fontId="16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165" fontId="13" fillId="6" borderId="0" xfId="2" applyFont="1" applyFill="1" applyAlignment="1">
      <alignment horizontal="center" vertical="center"/>
    </xf>
    <xf numFmtId="0" fontId="24" fillId="32" borderId="1" xfId="0" applyFont="1" applyFill="1" applyBorder="1" applyAlignment="1">
      <alignment horizontal="center" vertical="center" wrapText="1"/>
    </xf>
    <xf numFmtId="0" fontId="24" fillId="32" borderId="1" xfId="0" applyFont="1" applyFill="1" applyBorder="1" applyAlignment="1">
      <alignment horizontal="left" vertical="center" wrapText="1"/>
    </xf>
    <xf numFmtId="49" fontId="48" fillId="32" borderId="1" xfId="0" applyNumberFormat="1" applyFont="1" applyFill="1" applyBorder="1" applyAlignment="1">
      <alignment horizontal="center" vertical="center" wrapText="1"/>
    </xf>
    <xf numFmtId="0" fontId="24" fillId="32" borderId="1" xfId="0" applyFont="1" applyFill="1" applyBorder="1" applyAlignment="1">
      <alignment vertical="center"/>
    </xf>
    <xf numFmtId="0" fontId="47" fillId="32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vertical="center" wrapText="1"/>
    </xf>
    <xf numFmtId="0" fontId="24" fillId="32" borderId="3" xfId="0" applyFont="1" applyFill="1" applyBorder="1" applyAlignment="1">
      <alignment vertical="center"/>
    </xf>
    <xf numFmtId="49" fontId="24" fillId="32" borderId="1" xfId="0" applyNumberFormat="1" applyFont="1" applyFill="1" applyBorder="1" applyAlignment="1">
      <alignment horizontal="center" vertical="center" wrapText="1"/>
    </xf>
    <xf numFmtId="0" fontId="24" fillId="32" borderId="4" xfId="0" applyFont="1" applyFill="1" applyBorder="1" applyAlignment="1">
      <alignment vertical="center"/>
    </xf>
    <xf numFmtId="0" fontId="24" fillId="32" borderId="1" xfId="0" applyFont="1" applyFill="1" applyBorder="1" applyAlignment="1">
      <alignment horizontal="center" vertical="center"/>
    </xf>
    <xf numFmtId="49" fontId="24" fillId="32" borderId="1" xfId="0" applyNumberFormat="1" applyFont="1" applyFill="1" applyBorder="1" applyAlignment="1">
      <alignment horizontal="center" vertical="center"/>
    </xf>
    <xf numFmtId="0" fontId="24" fillId="32" borderId="5" xfId="0" applyFont="1" applyFill="1" applyBorder="1" applyAlignment="1">
      <alignment vertical="center"/>
    </xf>
    <xf numFmtId="0" fontId="24" fillId="32" borderId="1" xfId="0" applyFont="1" applyFill="1" applyBorder="1"/>
    <xf numFmtId="165" fontId="24" fillId="32" borderId="1" xfId="2" applyFont="1" applyFill="1" applyBorder="1" applyAlignment="1">
      <alignment horizontal="center" vertical="center"/>
    </xf>
    <xf numFmtId="0" fontId="24" fillId="32" borderId="30" xfId="0" applyFont="1" applyFill="1" applyBorder="1" applyAlignment="1">
      <alignment horizontal="left" vertical="center" wrapText="1"/>
    </xf>
    <xf numFmtId="0" fontId="24" fillId="32" borderId="32" xfId="0" applyFont="1" applyFill="1" applyBorder="1" applyAlignment="1">
      <alignment horizontal="left" vertical="center" wrapText="1"/>
    </xf>
    <xf numFmtId="0" fontId="24" fillId="32" borderId="1" xfId="0" applyFont="1" applyFill="1" applyBorder="1" applyAlignment="1">
      <alignment horizontal="left" vertical="center"/>
    </xf>
    <xf numFmtId="0" fontId="24" fillId="32" borderId="1" xfId="0" applyFont="1" applyFill="1" applyBorder="1" applyAlignment="1">
      <alignment wrapText="1"/>
    </xf>
    <xf numFmtId="0" fontId="24" fillId="32" borderId="3" xfId="0" applyFont="1" applyFill="1" applyBorder="1" applyAlignment="1">
      <alignment horizontal="center" vertical="center"/>
    </xf>
    <xf numFmtId="0" fontId="24" fillId="32" borderId="3" xfId="0" applyFont="1" applyFill="1" applyBorder="1" applyAlignment="1"/>
    <xf numFmtId="2" fontId="24" fillId="32" borderId="1" xfId="0" applyNumberFormat="1" applyFont="1" applyFill="1" applyBorder="1" applyAlignment="1">
      <alignment horizontal="center" vertical="center" wrapText="1"/>
    </xf>
    <xf numFmtId="0" fontId="24" fillId="32" borderId="1" xfId="0" applyFont="1" applyFill="1" applyBorder="1" applyAlignment="1"/>
    <xf numFmtId="9" fontId="24" fillId="32" borderId="1" xfId="0" applyNumberFormat="1" applyFont="1" applyFill="1" applyBorder="1" applyAlignment="1">
      <alignment vertical="center" wrapText="1"/>
    </xf>
    <xf numFmtId="9" fontId="24" fillId="32" borderId="1" xfId="0" applyNumberFormat="1" applyFont="1" applyFill="1" applyBorder="1" applyAlignment="1">
      <alignment horizontal="center" vertical="center"/>
    </xf>
    <xf numFmtId="0" fontId="49" fillId="32" borderId="1" xfId="0" applyFont="1" applyFill="1" applyBorder="1" applyAlignment="1">
      <alignment vertical="center" wrapText="1"/>
    </xf>
    <xf numFmtId="9" fontId="24" fillId="32" borderId="1" xfId="0" applyNumberFormat="1" applyFont="1" applyFill="1" applyBorder="1" applyAlignment="1">
      <alignment horizontal="center" vertical="center" wrapText="1"/>
    </xf>
    <xf numFmtId="9" fontId="47" fillId="32" borderId="1" xfId="0" applyNumberFormat="1" applyFont="1" applyFill="1" applyBorder="1" applyAlignment="1">
      <alignment vertical="center"/>
    </xf>
    <xf numFmtId="9" fontId="24" fillId="32" borderId="1" xfId="0" applyNumberFormat="1" applyFont="1" applyFill="1" applyBorder="1" applyAlignment="1">
      <alignment vertical="center"/>
    </xf>
    <xf numFmtId="0" fontId="1" fillId="32" borderId="1" xfId="0" applyFont="1" applyFill="1" applyBorder="1" applyAlignment="1">
      <alignment horizontal="left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2" fontId="1" fillId="32" borderId="1" xfId="0" applyNumberFormat="1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vertical="center" wrapText="1"/>
    </xf>
    <xf numFmtId="2" fontId="36" fillId="32" borderId="1" xfId="0" applyNumberFormat="1" applyFont="1" applyFill="1" applyBorder="1" applyAlignment="1">
      <alignment horizontal="center" vertical="center" wrapText="1"/>
    </xf>
    <xf numFmtId="165" fontId="1" fillId="32" borderId="1" xfId="2" applyFont="1" applyFill="1" applyBorder="1" applyAlignment="1">
      <alignment horizontal="center" vertical="center" wrapText="1"/>
    </xf>
    <xf numFmtId="0" fontId="37" fillId="32" borderId="1" xfId="0" applyFont="1" applyFill="1" applyBorder="1" applyAlignment="1">
      <alignment horizontal="left" vertical="center" wrapText="1"/>
    </xf>
    <xf numFmtId="0" fontId="36" fillId="32" borderId="1" xfId="0" applyFont="1" applyFill="1" applyBorder="1" applyAlignment="1">
      <alignment vertical="center" wrapText="1"/>
    </xf>
    <xf numFmtId="0" fontId="37" fillId="32" borderId="1" xfId="0" applyFont="1" applyFill="1" applyBorder="1" applyAlignment="1">
      <alignment vertical="center" wrapText="1"/>
    </xf>
    <xf numFmtId="0" fontId="37" fillId="32" borderId="1" xfId="0" applyFont="1" applyFill="1" applyBorder="1" applyAlignment="1">
      <alignment horizontal="center" vertical="center" wrapText="1"/>
    </xf>
    <xf numFmtId="168" fontId="1" fillId="32" borderId="1" xfId="0" applyNumberFormat="1" applyFont="1" applyFill="1" applyBorder="1" applyAlignment="1">
      <alignment vertical="center" wrapText="1"/>
    </xf>
    <xf numFmtId="3" fontId="1" fillId="32" borderId="1" xfId="0" applyNumberFormat="1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/>
    </xf>
    <xf numFmtId="165" fontId="1" fillId="30" borderId="1" xfId="2" applyFont="1" applyFill="1" applyBorder="1" applyAlignment="1">
      <alignment horizontal="center" vertical="center" wrapText="1"/>
    </xf>
    <xf numFmtId="2" fontId="1" fillId="30" borderId="1" xfId="0" applyNumberFormat="1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vertical="center" wrapText="1"/>
    </xf>
    <xf numFmtId="0" fontId="1" fillId="18" borderId="1" xfId="0" applyFont="1" applyFill="1" applyBorder="1" applyAlignment="1">
      <alignment horizontal="center" vertical="center" wrapText="1"/>
    </xf>
    <xf numFmtId="2" fontId="1" fillId="18" borderId="1" xfId="0" applyNumberFormat="1" applyFont="1" applyFill="1" applyBorder="1" applyAlignment="1">
      <alignment horizontal="center" vertical="center" wrapText="1"/>
    </xf>
    <xf numFmtId="0" fontId="1" fillId="18" borderId="0" xfId="0" applyFont="1" applyFill="1"/>
    <xf numFmtId="0" fontId="1" fillId="18" borderId="0" xfId="0" applyFont="1" applyFill="1" applyAlignment="1">
      <alignment horizontal="center"/>
    </xf>
    <xf numFmtId="0" fontId="3" fillId="18" borderId="1" xfId="0" applyFont="1" applyFill="1" applyBorder="1" applyAlignment="1">
      <alignment vertical="center" wrapText="1"/>
    </xf>
    <xf numFmtId="168" fontId="3" fillId="18" borderId="1" xfId="0" applyNumberFormat="1" applyFont="1" applyFill="1" applyBorder="1" applyAlignment="1">
      <alignment vertical="center" wrapText="1"/>
    </xf>
    <xf numFmtId="168" fontId="3" fillId="18" borderId="1" xfId="0" applyNumberFormat="1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vertical="center"/>
    </xf>
    <xf numFmtId="2" fontId="1" fillId="18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2" fontId="1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0" fontId="39" fillId="3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3" fontId="1" fillId="34" borderId="1" xfId="0" applyNumberFormat="1" applyFont="1" applyFill="1" applyBorder="1" applyAlignment="1">
      <alignment horizontal="center" vertical="center" wrapText="1"/>
    </xf>
    <xf numFmtId="2" fontId="1" fillId="34" borderId="1" xfId="0" applyNumberFormat="1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2" fontId="1" fillId="34" borderId="1" xfId="0" applyNumberFormat="1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vertical="center" wrapText="1"/>
    </xf>
    <xf numFmtId="0" fontId="1" fillId="35" borderId="1" xfId="0" applyFont="1" applyFill="1" applyBorder="1" applyAlignment="1">
      <alignment vertical="center"/>
    </xf>
    <xf numFmtId="0" fontId="1" fillId="35" borderId="1" xfId="0" applyFont="1" applyFill="1" applyBorder="1" applyAlignment="1">
      <alignment horizontal="center" vertical="center" wrapText="1"/>
    </xf>
    <xf numFmtId="2" fontId="1" fillId="35" borderId="1" xfId="0" applyNumberFormat="1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vertical="center" wrapText="1"/>
    </xf>
    <xf numFmtId="2" fontId="3" fillId="35" borderId="1" xfId="0" applyNumberFormat="1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 vertical="center" wrapText="1"/>
    </xf>
    <xf numFmtId="165" fontId="1" fillId="35" borderId="1" xfId="2" applyFont="1" applyFill="1" applyBorder="1" applyAlignment="1">
      <alignment horizontal="center" vertical="center"/>
    </xf>
    <xf numFmtId="165" fontId="1" fillId="34" borderId="1" xfId="2" applyFont="1" applyFill="1" applyBorder="1" applyAlignment="1">
      <alignment horizontal="center" vertical="center"/>
    </xf>
    <xf numFmtId="2" fontId="19" fillId="0" borderId="4" xfId="0" applyNumberFormat="1" applyFont="1" applyFill="1" applyBorder="1"/>
    <xf numFmtId="2" fontId="19" fillId="0" borderId="5" xfId="0" applyNumberFormat="1" applyFont="1" applyFill="1" applyBorder="1"/>
    <xf numFmtId="2" fontId="19" fillId="0" borderId="3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30" xfId="0" applyFont="1" applyFill="1" applyBorder="1" applyAlignment="1">
      <alignment horizontal="center" vertical="center" wrapText="1"/>
    </xf>
    <xf numFmtId="0" fontId="24" fillId="31" borderId="32" xfId="0" applyFont="1" applyFill="1" applyBorder="1" applyAlignment="1">
      <alignment horizontal="center" vertical="center" wrapText="1"/>
    </xf>
    <xf numFmtId="0" fontId="0" fillId="0" borderId="0" xfId="0"/>
    <xf numFmtId="0" fontId="49" fillId="31" borderId="1" xfId="0" applyFont="1" applyFill="1" applyBorder="1" applyAlignment="1">
      <alignment horizontal="left" vertical="center" wrapText="1"/>
    </xf>
    <xf numFmtId="0" fontId="24" fillId="31" borderId="30" xfId="0" applyFont="1" applyFill="1" applyBorder="1" applyAlignment="1">
      <alignment horizontal="center" vertical="center" wrapText="1"/>
    </xf>
    <xf numFmtId="0" fontId="24" fillId="31" borderId="3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0" fillId="0" borderId="0" xfId="0"/>
    <xf numFmtId="0" fontId="24" fillId="31" borderId="1" xfId="0" applyFont="1" applyFill="1" applyBorder="1" applyAlignment="1">
      <alignment horizontal="center" vertical="center" wrapText="1"/>
    </xf>
    <xf numFmtId="0" fontId="0" fillId="0" borderId="0" xfId="0"/>
    <xf numFmtId="0" fontId="34" fillId="27" borderId="1" xfId="0" applyFont="1" applyFill="1" applyBorder="1"/>
    <xf numFmtId="0" fontId="34" fillId="0" borderId="1" xfId="0" applyFont="1" applyBorder="1"/>
    <xf numFmtId="49" fontId="25" fillId="27" borderId="1" xfId="0" applyNumberFormat="1" applyFont="1" applyFill="1" applyBorder="1" applyAlignment="1">
      <alignment vertical="center" wrapText="1"/>
    </xf>
    <xf numFmtId="167" fontId="32" fillId="6" borderId="1" xfId="3" applyFont="1" applyFill="1" applyBorder="1"/>
    <xf numFmtId="17" fontId="0" fillId="0" borderId="0" xfId="0" applyNumberFormat="1"/>
    <xf numFmtId="167" fontId="0" fillId="0" borderId="0" xfId="0" applyNumberFormat="1"/>
    <xf numFmtId="167" fontId="0" fillId="0" borderId="0" xfId="0" applyNumberFormat="1" applyAlignment="1"/>
    <xf numFmtId="0" fontId="0" fillId="0" borderId="0" xfId="0" applyAlignment="1"/>
    <xf numFmtId="0" fontId="7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9" fillId="30" borderId="1" xfId="0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left" vertical="center" wrapText="1"/>
    </xf>
    <xf numFmtId="0" fontId="49" fillId="30" borderId="1" xfId="0" applyFont="1" applyFill="1" applyBorder="1" applyAlignment="1">
      <alignment horizontal="center" vertical="center"/>
    </xf>
    <xf numFmtId="0" fontId="31" fillId="30" borderId="1" xfId="0" applyFont="1" applyFill="1" applyBorder="1" applyAlignment="1">
      <alignment horizontal="center" vertical="center"/>
    </xf>
    <xf numFmtId="165" fontId="49" fillId="30" borderId="1" xfId="2" applyFont="1" applyFill="1" applyBorder="1" applyAlignment="1">
      <alignment horizontal="center" vertical="center"/>
    </xf>
    <xf numFmtId="0" fontId="49" fillId="30" borderId="1" xfId="0" applyFont="1" applyFill="1" applyBorder="1" applyAlignment="1">
      <alignment horizontal="left" vertical="center"/>
    </xf>
    <xf numFmtId="0" fontId="0" fillId="0" borderId="0" xfId="0"/>
    <xf numFmtId="0" fontId="1" fillId="18" borderId="1" xfId="0" applyFont="1" applyFill="1" applyBorder="1" applyAlignment="1">
      <alignment horizontal="center" vertical="center" wrapText="1"/>
    </xf>
    <xf numFmtId="2" fontId="1" fillId="18" borderId="1" xfId="0" applyNumberFormat="1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left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Border="1"/>
    <xf numFmtId="0" fontId="0" fillId="0" borderId="0" xfId="0"/>
    <xf numFmtId="0" fontId="1" fillId="30" borderId="1" xfId="0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left" vertical="center" wrapText="1"/>
    </xf>
    <xf numFmtId="165" fontId="1" fillId="3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7" borderId="3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19" fillId="27" borderId="1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 wrapText="1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/>
    </xf>
    <xf numFmtId="0" fontId="0" fillId="27" borderId="1" xfId="0" applyFill="1" applyBorder="1" applyAlignment="1">
      <alignment horizontal="center" wrapText="1"/>
    </xf>
    <xf numFmtId="0" fontId="0" fillId="27" borderId="18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1" fillId="27" borderId="3" xfId="0" applyFont="1" applyFill="1" applyBorder="1" applyAlignment="1">
      <alignment horizontal="center" vertical="center" wrapText="1"/>
    </xf>
    <xf numFmtId="0" fontId="1" fillId="27" borderId="4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5" xfId="0" applyFill="1" applyBorder="1" applyAlignment="1">
      <alignment horizontal="center" vertical="center"/>
    </xf>
    <xf numFmtId="0" fontId="13" fillId="27" borderId="3" xfId="0" applyFont="1" applyFill="1" applyBorder="1" applyAlignment="1">
      <alignment horizontal="center" vertical="center"/>
    </xf>
    <xf numFmtId="0" fontId="13" fillId="27" borderId="4" xfId="0" applyFont="1" applyFill="1" applyBorder="1" applyAlignment="1">
      <alignment horizontal="center" vertical="center"/>
    </xf>
    <xf numFmtId="0" fontId="13" fillId="27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7" borderId="30" xfId="0" applyFill="1" applyBorder="1" applyAlignment="1">
      <alignment horizontal="center"/>
    </xf>
    <xf numFmtId="0" fontId="0" fillId="27" borderId="31" xfId="0" applyFill="1" applyBorder="1" applyAlignment="1">
      <alignment horizontal="center"/>
    </xf>
    <xf numFmtId="0" fontId="0" fillId="27" borderId="32" xfId="0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4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 wrapText="1"/>
    </xf>
    <xf numFmtId="0" fontId="0" fillId="27" borderId="19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49" fontId="25" fillId="27" borderId="3" xfId="0" applyNumberFormat="1" applyFont="1" applyFill="1" applyBorder="1" applyAlignment="1">
      <alignment horizontal="center" vertical="center" wrapText="1"/>
    </xf>
    <xf numFmtId="49" fontId="25" fillId="27" borderId="4" xfId="0" applyNumberFormat="1" applyFont="1" applyFill="1" applyBorder="1" applyAlignment="1">
      <alignment horizontal="center" vertical="center" wrapText="1"/>
    </xf>
    <xf numFmtId="49" fontId="25" fillId="27" borderId="5" xfId="0" applyNumberFormat="1" applyFont="1" applyFill="1" applyBorder="1" applyAlignment="1">
      <alignment horizontal="center" vertical="center" wrapText="1"/>
    </xf>
    <xf numFmtId="49" fontId="23" fillId="27" borderId="3" xfId="0" applyNumberFormat="1" applyFont="1" applyFill="1" applyBorder="1" applyAlignment="1">
      <alignment horizontal="center" vertical="center" wrapText="1"/>
    </xf>
    <xf numFmtId="49" fontId="23" fillId="27" borderId="4" xfId="0" applyNumberFormat="1" applyFont="1" applyFill="1" applyBorder="1" applyAlignment="1">
      <alignment horizontal="center" vertical="center" wrapText="1"/>
    </xf>
    <xf numFmtId="49" fontId="23" fillId="27" borderId="5" xfId="0" applyNumberFormat="1" applyFont="1" applyFill="1" applyBorder="1" applyAlignment="1">
      <alignment horizontal="center" vertical="center" wrapText="1"/>
    </xf>
    <xf numFmtId="49" fontId="23" fillId="27" borderId="30" xfId="0" applyNumberFormat="1" applyFont="1" applyFill="1" applyBorder="1" applyAlignment="1">
      <alignment horizontal="center"/>
    </xf>
    <xf numFmtId="49" fontId="23" fillId="27" borderId="31" xfId="0" applyNumberFormat="1" applyFont="1" applyFill="1" applyBorder="1" applyAlignment="1">
      <alignment horizontal="center"/>
    </xf>
    <xf numFmtId="49" fontId="23" fillId="27" borderId="32" xfId="0" applyNumberFormat="1" applyFont="1" applyFill="1" applyBorder="1" applyAlignment="1">
      <alignment horizontal="center"/>
    </xf>
    <xf numFmtId="0" fontId="30" fillId="9" borderId="3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25" fillId="18" borderId="3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49" fontId="25" fillId="18" borderId="3" xfId="0" applyNumberFormat="1" applyFont="1" applyFill="1" applyBorder="1" applyAlignment="1">
      <alignment horizontal="center" vertical="center" wrapText="1"/>
    </xf>
    <xf numFmtId="49" fontId="25" fillId="18" borderId="4" xfId="0" applyNumberFormat="1" applyFont="1" applyFill="1" applyBorder="1" applyAlignment="1">
      <alignment horizontal="center" vertical="center" wrapText="1"/>
    </xf>
    <xf numFmtId="49" fontId="25" fillId="18" borderId="5" xfId="0" applyNumberFormat="1" applyFont="1" applyFill="1" applyBorder="1" applyAlignment="1">
      <alignment horizontal="center" vertical="center" wrapText="1"/>
    </xf>
    <xf numFmtId="49" fontId="23" fillId="18" borderId="3" xfId="0" applyNumberFormat="1" applyFont="1" applyFill="1" applyBorder="1" applyAlignment="1">
      <alignment horizontal="center" vertical="center" wrapText="1"/>
    </xf>
    <xf numFmtId="49" fontId="23" fillId="18" borderId="4" xfId="0" applyNumberFormat="1" applyFont="1" applyFill="1" applyBorder="1" applyAlignment="1">
      <alignment horizontal="center" vertical="center" wrapText="1"/>
    </xf>
    <xf numFmtId="49" fontId="23" fillId="18" borderId="5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0" fillId="9" borderId="30" xfId="0" applyFont="1" applyFill="1" applyBorder="1" applyAlignment="1">
      <alignment horizontal="center" vertical="center" wrapText="1"/>
    </xf>
    <xf numFmtId="0" fontId="30" fillId="9" borderId="31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49" fontId="25" fillId="27" borderId="1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wrapText="1"/>
    </xf>
    <xf numFmtId="0" fontId="27" fillId="8" borderId="3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167" fontId="29" fillId="8" borderId="3" xfId="3" applyFont="1" applyFill="1" applyBorder="1" applyAlignment="1">
      <alignment horizontal="center" vertical="center"/>
    </xf>
    <xf numFmtId="167" fontId="29" fillId="8" borderId="5" xfId="3" applyFont="1" applyFill="1" applyBorder="1" applyAlignment="1">
      <alignment horizontal="center" vertical="center"/>
    </xf>
    <xf numFmtId="0" fontId="23" fillId="27" borderId="3" xfId="0" applyFont="1" applyFill="1" applyBorder="1" applyAlignment="1">
      <alignment horizontal="center" vertical="center"/>
    </xf>
    <xf numFmtId="0" fontId="23" fillId="27" borderId="4" xfId="0" applyFont="1" applyFill="1" applyBorder="1" applyAlignment="1">
      <alignment horizontal="center" vertical="center"/>
    </xf>
    <xf numFmtId="0" fontId="23" fillId="27" borderId="5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49" fontId="23" fillId="27" borderId="1" xfId="0" applyNumberFormat="1" applyFont="1" applyFill="1" applyBorder="1" applyAlignment="1">
      <alignment horizontal="center" vertical="center" wrapText="1"/>
    </xf>
    <xf numFmtId="0" fontId="0" fillId="29" borderId="3" xfId="0" applyFill="1" applyBorder="1" applyAlignment="1">
      <alignment horizontal="center" vertical="center" wrapText="1"/>
    </xf>
    <xf numFmtId="0" fontId="0" fillId="29" borderId="4" xfId="0" applyFill="1" applyBorder="1" applyAlignment="1">
      <alignment horizontal="center" vertical="center" wrapText="1"/>
    </xf>
    <xf numFmtId="0" fontId="0" fillId="29" borderId="5" xfId="0" applyFill="1" applyBorder="1" applyAlignment="1">
      <alignment horizontal="center" vertical="center" wrapText="1"/>
    </xf>
    <xf numFmtId="0" fontId="0" fillId="29" borderId="3" xfId="0" applyFill="1" applyBorder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0" fontId="0" fillId="29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31" fillId="28" borderId="3" xfId="0" applyFont="1" applyFill="1" applyBorder="1" applyAlignment="1">
      <alignment horizontal="center" vertical="center" wrapText="1"/>
    </xf>
    <xf numFmtId="0" fontId="31" fillId="28" borderId="4" xfId="0" applyFont="1" applyFill="1" applyBorder="1" applyAlignment="1">
      <alignment horizontal="center" vertical="center" wrapText="1"/>
    </xf>
    <xf numFmtId="0" fontId="31" fillId="28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8" fillId="0" borderId="3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43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42" xfId="1" applyNumberFormat="1" applyFont="1" applyFill="1" applyBorder="1" applyAlignment="1">
      <alignment horizontal="center" vertical="center" wrapText="1"/>
    </xf>
    <xf numFmtId="44" fontId="8" fillId="0" borderId="90" xfId="1" applyFont="1" applyFill="1" applyBorder="1" applyAlignment="1">
      <alignment horizontal="center" vertical="center" wrapText="1"/>
    </xf>
    <xf numFmtId="44" fontId="8" fillId="0" borderId="91" xfId="1" applyFont="1" applyFill="1" applyBorder="1" applyAlignment="1">
      <alignment horizontal="center" vertical="center" wrapText="1"/>
    </xf>
    <xf numFmtId="44" fontId="8" fillId="0" borderId="92" xfId="1" applyFont="1" applyFill="1" applyBorder="1" applyAlignment="1">
      <alignment horizontal="center" vertical="center" wrapText="1"/>
    </xf>
    <xf numFmtId="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44" fontId="8" fillId="0" borderId="7" xfId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8" fillId="0" borderId="93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94" xfId="1" applyNumberFormat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4" fontId="8" fillId="0" borderId="44" xfId="1" applyFont="1" applyFill="1" applyBorder="1" applyAlignment="1">
      <alignment horizontal="center" vertical="center" wrapText="1"/>
    </xf>
    <xf numFmtId="44" fontId="8" fillId="0" borderId="45" xfId="1" applyFont="1" applyFill="1" applyBorder="1" applyAlignment="1">
      <alignment horizontal="center" vertical="center" wrapText="1"/>
    </xf>
    <xf numFmtId="44" fontId="8" fillId="0" borderId="46" xfId="1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8" fillId="0" borderId="90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0" borderId="27" xfId="0" applyFont="1" applyFill="1" applyBorder="1" applyAlignment="1">
      <alignment horizontal="center" vertical="center" wrapText="1"/>
    </xf>
    <xf numFmtId="0" fontId="1" fillId="30" borderId="28" xfId="0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center" vertical="center" wrapText="1"/>
    </xf>
    <xf numFmtId="0" fontId="1" fillId="30" borderId="19" xfId="0" applyFont="1" applyFill="1" applyBorder="1" applyAlignment="1">
      <alignment horizontal="center" vertical="center" wrapText="1"/>
    </xf>
    <xf numFmtId="0" fontId="1" fillId="30" borderId="2" xfId="0" applyFont="1" applyFill="1" applyBorder="1" applyAlignment="1">
      <alignment horizontal="center" vertical="center" wrapText="1"/>
    </xf>
    <xf numFmtId="0" fontId="1" fillId="30" borderId="2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4" fillId="31" borderId="3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 wrapText="1"/>
    </xf>
    <xf numFmtId="0" fontId="24" fillId="32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left" vertical="center" wrapText="1"/>
    </xf>
    <xf numFmtId="0" fontId="24" fillId="32" borderId="3" xfId="0" applyFont="1" applyFill="1" applyBorder="1" applyAlignment="1">
      <alignment horizontal="center" vertical="center"/>
    </xf>
    <xf numFmtId="0" fontId="24" fillId="32" borderId="4" xfId="0" applyFont="1" applyFill="1" applyBorder="1" applyAlignment="1">
      <alignment horizontal="center" vertical="center"/>
    </xf>
    <xf numFmtId="0" fontId="24" fillId="32" borderId="5" xfId="0" applyFont="1" applyFill="1" applyBorder="1" applyAlignment="1">
      <alignment horizontal="center" vertical="center"/>
    </xf>
    <xf numFmtId="0" fontId="47" fillId="32" borderId="3" xfId="0" applyFont="1" applyFill="1" applyBorder="1" applyAlignment="1">
      <alignment horizontal="center" vertical="center"/>
    </xf>
    <xf numFmtId="0" fontId="47" fillId="32" borderId="4" xfId="0" applyFont="1" applyFill="1" applyBorder="1" applyAlignment="1">
      <alignment horizontal="center" vertical="center"/>
    </xf>
    <xf numFmtId="0" fontId="47" fillId="32" borderId="5" xfId="0" applyFont="1" applyFill="1" applyBorder="1" applyAlignment="1">
      <alignment horizontal="center" vertical="center"/>
    </xf>
    <xf numFmtId="0" fontId="24" fillId="32" borderId="18" xfId="0" applyFont="1" applyFill="1" applyBorder="1" applyAlignment="1">
      <alignment horizontal="center" vertical="center" wrapText="1"/>
    </xf>
    <xf numFmtId="0" fontId="24" fillId="32" borderId="19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4" fillId="32" borderId="2" xfId="0" applyFont="1" applyFill="1" applyBorder="1" applyAlignment="1">
      <alignment horizontal="center" vertical="center" wrapText="1"/>
    </xf>
    <xf numFmtId="0" fontId="24" fillId="32" borderId="39" xfId="0" applyFont="1" applyFill="1" applyBorder="1" applyAlignment="1">
      <alignment horizontal="center" vertical="center" wrapText="1"/>
    </xf>
    <xf numFmtId="0" fontId="24" fillId="32" borderId="41" xfId="0" applyFont="1" applyFill="1" applyBorder="1" applyAlignment="1">
      <alignment horizontal="center" vertical="center" wrapText="1"/>
    </xf>
    <xf numFmtId="0" fontId="24" fillId="32" borderId="3" xfId="0" applyFont="1" applyFill="1" applyBorder="1" applyAlignment="1">
      <alignment horizontal="center" vertical="center" wrapText="1"/>
    </xf>
    <xf numFmtId="0" fontId="24" fillId="32" borderId="4" xfId="0" applyFont="1" applyFill="1" applyBorder="1" applyAlignment="1">
      <alignment horizontal="center" vertical="center" wrapText="1"/>
    </xf>
    <xf numFmtId="0" fontId="24" fillId="32" borderId="5" xfId="0" applyFont="1" applyFill="1" applyBorder="1" applyAlignment="1">
      <alignment horizontal="center" vertical="center" wrapText="1"/>
    </xf>
    <xf numFmtId="0" fontId="24" fillId="32" borderId="30" xfId="0" applyFont="1" applyFill="1" applyBorder="1" applyAlignment="1">
      <alignment horizontal="center" vertical="center" wrapText="1"/>
    </xf>
    <xf numFmtId="0" fontId="24" fillId="32" borderId="32" xfId="0" applyFont="1" applyFill="1" applyBorder="1" applyAlignment="1">
      <alignment horizontal="center" vertical="center" wrapText="1"/>
    </xf>
    <xf numFmtId="0" fontId="24" fillId="32" borderId="30" xfId="0" applyFont="1" applyFill="1" applyBorder="1" applyAlignment="1">
      <alignment horizontal="center" vertical="center"/>
    </xf>
    <xf numFmtId="0" fontId="24" fillId="32" borderId="32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left" vertical="center" wrapText="1"/>
    </xf>
    <xf numFmtId="0" fontId="24" fillId="32" borderId="30" xfId="0" applyFont="1" applyFill="1" applyBorder="1" applyAlignment="1">
      <alignment horizontal="left" vertical="center" wrapText="1"/>
    </xf>
    <xf numFmtId="0" fontId="24" fillId="32" borderId="32" xfId="0" applyFont="1" applyFill="1" applyBorder="1" applyAlignment="1">
      <alignment horizontal="left" vertical="center" wrapText="1"/>
    </xf>
    <xf numFmtId="0" fontId="49" fillId="32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center" vertical="center"/>
    </xf>
    <xf numFmtId="0" fontId="49" fillId="30" borderId="1" xfId="0" applyFont="1" applyFill="1" applyBorder="1" applyAlignment="1">
      <alignment horizontal="center" vertical="center" wrapText="1"/>
    </xf>
    <xf numFmtId="0" fontId="68" fillId="30" borderId="3" xfId="4" applyFont="1" applyFill="1" applyBorder="1" applyAlignment="1">
      <alignment horizontal="center" vertical="center" wrapText="1"/>
    </xf>
    <xf numFmtId="0" fontId="68" fillId="30" borderId="5" xfId="4" applyFont="1" applyFill="1" applyBorder="1" applyAlignment="1">
      <alignment horizontal="center" vertical="center" wrapText="1"/>
    </xf>
    <xf numFmtId="0" fontId="49" fillId="30" borderId="3" xfId="0" applyFont="1" applyFill="1" applyBorder="1" applyAlignment="1">
      <alignment horizontal="center" vertical="center" wrapText="1"/>
    </xf>
    <xf numFmtId="0" fontId="49" fillId="30" borderId="5" xfId="0" applyFont="1" applyFill="1" applyBorder="1" applyAlignment="1">
      <alignment horizontal="center" vertical="center" wrapText="1"/>
    </xf>
    <xf numFmtId="0" fontId="49" fillId="30" borderId="18" xfId="0" applyFont="1" applyFill="1" applyBorder="1" applyAlignment="1">
      <alignment horizontal="center" vertical="center"/>
    </xf>
    <xf numFmtId="0" fontId="49" fillId="30" borderId="19" xfId="0" applyFont="1" applyFill="1" applyBorder="1" applyAlignment="1">
      <alignment horizontal="center" vertical="center"/>
    </xf>
    <xf numFmtId="0" fontId="49" fillId="30" borderId="39" xfId="0" applyFont="1" applyFill="1" applyBorder="1" applyAlignment="1">
      <alignment horizontal="center" vertical="center"/>
    </xf>
    <xf numFmtId="0" fontId="49" fillId="30" borderId="4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9" fillId="30" borderId="4" xfId="0" applyFont="1" applyFill="1" applyBorder="1" applyAlignment="1">
      <alignment horizontal="center" vertical="center" wrapText="1"/>
    </xf>
    <xf numFmtId="0" fontId="49" fillId="30" borderId="3" xfId="7" applyFont="1" applyFill="1" applyBorder="1" applyAlignment="1">
      <alignment horizontal="center" vertical="center" wrapText="1"/>
    </xf>
    <xf numFmtId="0" fontId="49" fillId="30" borderId="5" xfId="7" applyFont="1" applyFill="1" applyBorder="1" applyAlignment="1">
      <alignment horizontal="center" vertical="center" wrapText="1"/>
    </xf>
    <xf numFmtId="0" fontId="49" fillId="30" borderId="18" xfId="0" applyFont="1" applyFill="1" applyBorder="1" applyAlignment="1">
      <alignment horizontal="center" vertical="center" wrapText="1"/>
    </xf>
    <xf numFmtId="0" fontId="49" fillId="30" borderId="19" xfId="0" applyFont="1" applyFill="1" applyBorder="1" applyAlignment="1">
      <alignment horizontal="center" vertical="center" wrapText="1"/>
    </xf>
    <xf numFmtId="0" fontId="49" fillId="30" borderId="39" xfId="0" applyFont="1" applyFill="1" applyBorder="1" applyAlignment="1">
      <alignment horizontal="center" vertical="center" wrapText="1"/>
    </xf>
    <xf numFmtId="0" fontId="49" fillId="30" borderId="41" xfId="0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left" vertical="center"/>
    </xf>
    <xf numFmtId="0" fontId="68" fillId="30" borderId="3" xfId="9" applyFont="1" applyFill="1" applyBorder="1" applyAlignment="1">
      <alignment horizontal="center" vertical="center" wrapText="1"/>
    </xf>
    <xf numFmtId="0" fontId="68" fillId="30" borderId="4" xfId="9" applyFont="1" applyFill="1" applyBorder="1" applyAlignment="1">
      <alignment horizontal="center" vertical="center" wrapText="1"/>
    </xf>
    <xf numFmtId="0" fontId="68" fillId="30" borderId="5" xfId="9" applyFont="1" applyFill="1" applyBorder="1" applyAlignment="1">
      <alignment horizontal="center" vertical="center" wrapText="1"/>
    </xf>
    <xf numFmtId="0" fontId="49" fillId="30" borderId="38" xfId="0" applyFont="1" applyFill="1" applyBorder="1" applyAlignment="1">
      <alignment horizontal="center" vertical="center" wrapText="1"/>
    </xf>
    <xf numFmtId="0" fontId="49" fillId="30" borderId="2" xfId="0" applyFont="1" applyFill="1" applyBorder="1" applyAlignment="1">
      <alignment horizontal="center" vertical="center" wrapText="1"/>
    </xf>
    <xf numFmtId="0" fontId="49" fillId="30" borderId="3" xfId="0" applyFont="1" applyFill="1" applyBorder="1" applyAlignment="1">
      <alignment horizontal="center" vertical="center"/>
    </xf>
    <xf numFmtId="0" fontId="49" fillId="30" borderId="4" xfId="0" applyFont="1" applyFill="1" applyBorder="1" applyAlignment="1">
      <alignment horizontal="center" vertical="center"/>
    </xf>
    <xf numFmtId="0" fontId="49" fillId="30" borderId="5" xfId="0" applyFont="1" applyFill="1" applyBorder="1" applyAlignment="1">
      <alignment horizontal="center" vertical="center"/>
    </xf>
    <xf numFmtId="0" fontId="68" fillId="30" borderId="3" xfId="0" applyFont="1" applyFill="1" applyBorder="1" applyAlignment="1">
      <alignment horizontal="center" vertical="center" wrapText="1"/>
    </xf>
    <xf numFmtId="0" fontId="68" fillId="30" borderId="5" xfId="0" applyFont="1" applyFill="1" applyBorder="1" applyAlignment="1">
      <alignment horizontal="center" vertical="center" wrapText="1"/>
    </xf>
    <xf numFmtId="0" fontId="31" fillId="30" borderId="1" xfId="0" applyFont="1" applyFill="1" applyBorder="1" applyAlignment="1">
      <alignment horizontal="center" vertical="center"/>
    </xf>
    <xf numFmtId="165" fontId="49" fillId="30" borderId="1" xfId="2" applyFont="1" applyFill="1" applyBorder="1" applyAlignment="1">
      <alignment horizontal="center" vertical="center"/>
    </xf>
    <xf numFmtId="0" fontId="68" fillId="30" borderId="3" xfId="5" applyFont="1" applyFill="1" applyBorder="1" applyAlignment="1">
      <alignment horizontal="center" vertical="center" wrapText="1"/>
    </xf>
    <xf numFmtId="0" fontId="68" fillId="30" borderId="4" xfId="5" applyFont="1" applyFill="1" applyBorder="1" applyAlignment="1">
      <alignment horizontal="center" vertical="center" wrapText="1"/>
    </xf>
    <xf numFmtId="0" fontId="68" fillId="30" borderId="5" xfId="5" applyFont="1" applyFill="1" applyBorder="1" applyAlignment="1">
      <alignment horizontal="center" vertical="center" wrapText="1"/>
    </xf>
    <xf numFmtId="0" fontId="24" fillId="16" borderId="3" xfId="0" applyFont="1" applyFill="1" applyBorder="1" applyAlignment="1">
      <alignment horizontal="center" vertical="center" wrapText="1"/>
    </xf>
    <xf numFmtId="0" fontId="24" fillId="16" borderId="4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69" fillId="30" borderId="1" xfId="6" applyFont="1" applyFill="1" applyBorder="1" applyAlignment="1">
      <alignment horizontal="center" vertical="center" textRotation="90" wrapText="1"/>
    </xf>
    <xf numFmtId="0" fontId="68" fillId="30" borderId="1" xfId="5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left" vertical="center" wrapText="1"/>
    </xf>
    <xf numFmtId="0" fontId="24" fillId="18" borderId="30" xfId="0" applyFont="1" applyFill="1" applyBorder="1" applyAlignment="1">
      <alignment horizontal="center" vertical="center"/>
    </xf>
    <xf numFmtId="0" fontId="24" fillId="18" borderId="32" xfId="0" applyFont="1" applyFill="1" applyBorder="1" applyAlignment="1">
      <alignment horizontal="center" vertical="center"/>
    </xf>
    <xf numFmtId="0" fontId="24" fillId="18" borderId="30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/>
    </xf>
    <xf numFmtId="0" fontId="24" fillId="31" borderId="30" xfId="0" applyFont="1" applyFill="1" applyBorder="1" applyAlignment="1">
      <alignment horizontal="center" vertical="center" wrapText="1"/>
    </xf>
    <xf numFmtId="0" fontId="24" fillId="31" borderId="32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18" borderId="1" xfId="0" applyFont="1" applyFill="1" applyBorder="1" applyAlignment="1">
      <alignment horizontal="center" vertical="center" textRotation="90" wrapText="1"/>
    </xf>
    <xf numFmtId="0" fontId="24" fillId="31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4" xfId="0" applyFont="1" applyFill="1" applyBorder="1" applyAlignment="1">
      <alignment horizontal="center" vertical="center" wrapText="1"/>
    </xf>
    <xf numFmtId="0" fontId="1" fillId="34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center" vertical="center" wrapText="1"/>
    </xf>
    <xf numFmtId="2" fontId="1" fillId="18" borderId="1" xfId="0" applyNumberFormat="1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39" fillId="33" borderId="3" xfId="0" applyFont="1" applyFill="1" applyBorder="1" applyAlignment="1">
      <alignment horizontal="center" vertical="center" wrapText="1"/>
    </xf>
    <xf numFmtId="0" fontId="39" fillId="33" borderId="5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30" borderId="1" xfId="0" applyFont="1" applyFill="1" applyBorder="1" applyAlignment="1">
      <alignment horizontal="left" vertical="center" wrapText="1"/>
    </xf>
    <xf numFmtId="165" fontId="1" fillId="30" borderId="1" xfId="2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5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left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1" fillId="32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0" fontId="0" fillId="0" borderId="0" xfId="0"/>
    <xf numFmtId="0" fontId="56" fillId="0" borderId="50" xfId="0" applyFont="1" applyBorder="1" applyAlignment="1">
      <alignment horizontal="center" vertical="center" wrapText="1"/>
    </xf>
    <xf numFmtId="0" fontId="59" fillId="0" borderId="60" xfId="0" applyFont="1" applyBorder="1" applyAlignment="1">
      <alignment horizontal="center" vertical="center" textRotation="90" wrapText="1"/>
    </xf>
    <xf numFmtId="0" fontId="23" fillId="0" borderId="65" xfId="0" applyFont="1" applyBorder="1"/>
    <xf numFmtId="0" fontId="23" fillId="0" borderId="70" xfId="0" applyFont="1" applyBorder="1"/>
    <xf numFmtId="0" fontId="40" fillId="0" borderId="61" xfId="0" applyFont="1" applyBorder="1" applyAlignment="1">
      <alignment horizontal="center" vertical="center" wrapText="1"/>
    </xf>
    <xf numFmtId="0" fontId="23" fillId="0" borderId="62" xfId="0" applyFont="1" applyBorder="1"/>
    <xf numFmtId="0" fontId="23" fillId="0" borderId="71" xfId="0" applyFont="1" applyBorder="1"/>
    <xf numFmtId="0" fontId="19" fillId="7" borderId="62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3" fillId="0" borderId="35" xfId="0" applyFont="1" applyBorder="1"/>
    <xf numFmtId="0" fontId="20" fillId="0" borderId="63" xfId="0" applyFont="1" applyBorder="1" applyAlignment="1">
      <alignment horizontal="center" vertical="center" wrapText="1"/>
    </xf>
    <xf numFmtId="0" fontId="23" fillId="0" borderId="63" xfId="0" applyFont="1" applyBorder="1"/>
    <xf numFmtId="0" fontId="20" fillId="0" borderId="51" xfId="0" applyFont="1" applyBorder="1" applyAlignment="1">
      <alignment horizontal="center" vertical="center" wrapText="1"/>
    </xf>
    <xf numFmtId="0" fontId="62" fillId="7" borderId="50" xfId="0" applyFont="1" applyFill="1" applyBorder="1" applyAlignment="1">
      <alignment horizontal="center" vertical="center" wrapText="1"/>
    </xf>
    <xf numFmtId="0" fontId="23" fillId="0" borderId="50" xfId="0" applyFont="1" applyBorder="1"/>
    <xf numFmtId="0" fontId="63" fillId="0" borderId="35" xfId="0" applyFont="1" applyBorder="1" applyAlignment="1">
      <alignment horizontal="center" vertical="center" textRotation="90" wrapText="1"/>
    </xf>
    <xf numFmtId="0" fontId="23" fillId="0" borderId="67" xfId="0" applyFont="1" applyBorder="1"/>
    <xf numFmtId="0" fontId="40" fillId="0" borderId="63" xfId="0" applyFont="1" applyBorder="1" applyAlignment="1">
      <alignment horizontal="center" vertical="center" wrapText="1"/>
    </xf>
    <xf numFmtId="0" fontId="23" fillId="0" borderId="66" xfId="0" applyFont="1" applyBorder="1"/>
    <xf numFmtId="0" fontId="60" fillId="23" borderId="61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9" fillId="23" borderId="50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center" vertical="center" wrapText="1"/>
    </xf>
    <xf numFmtId="0" fontId="63" fillId="0" borderId="51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/>
    </xf>
    <xf numFmtId="0" fontId="60" fillId="23" borderId="81" xfId="0" applyFont="1" applyFill="1" applyBorder="1" applyAlignment="1">
      <alignment horizontal="center" vertical="center" wrapText="1"/>
    </xf>
    <xf numFmtId="0" fontId="6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65" fillId="23" borderId="82" xfId="0" applyFont="1" applyFill="1" applyBorder="1" applyAlignment="1">
      <alignment horizontal="center" vertical="center" wrapText="1"/>
    </xf>
    <xf numFmtId="0" fontId="23" fillId="0" borderId="82" xfId="0" applyFont="1" applyBorder="1"/>
    <xf numFmtId="0" fontId="23" fillId="0" borderId="0" xfId="0" applyFont="1" applyBorder="1"/>
    <xf numFmtId="0" fontId="65" fillId="0" borderId="52" xfId="0" applyFont="1" applyBorder="1" applyAlignment="1">
      <alignment horizontal="center" vertical="center" wrapText="1"/>
    </xf>
    <xf numFmtId="0" fontId="60" fillId="25" borderId="81" xfId="0" applyFont="1" applyFill="1" applyBorder="1" applyAlignment="1">
      <alignment horizontal="center" vertical="center" wrapText="1"/>
    </xf>
    <xf numFmtId="0" fontId="23" fillId="0" borderId="83" xfId="0" applyFont="1" applyBorder="1"/>
    <xf numFmtId="0" fontId="65" fillId="25" borderId="34" xfId="0" applyFont="1" applyFill="1" applyBorder="1" applyAlignment="1">
      <alignment horizontal="center" vertical="center" wrapText="1"/>
    </xf>
    <xf numFmtId="0" fontId="23" fillId="0" borderId="34" xfId="0" applyFont="1" applyBorder="1"/>
    <xf numFmtId="0" fontId="23" fillId="0" borderId="33" xfId="0" applyFont="1" applyBorder="1"/>
    <xf numFmtId="0" fontId="19" fillId="0" borderId="84" xfId="0" applyFont="1" applyBorder="1" applyAlignment="1">
      <alignment horizontal="center"/>
    </xf>
    <xf numFmtId="0" fontId="23" fillId="0" borderId="86" xfId="0" applyFont="1" applyBorder="1"/>
    <xf numFmtId="0" fontId="65" fillId="0" borderId="85" xfId="0" applyFont="1" applyBorder="1" applyAlignment="1">
      <alignment horizontal="center" vertical="center" wrapText="1"/>
    </xf>
    <xf numFmtId="0" fontId="23" fillId="0" borderId="87" xfId="0" applyFont="1" applyBorder="1"/>
    <xf numFmtId="0" fontId="60" fillId="25" borderId="62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65" fillId="25" borderId="0" xfId="0" applyFont="1" applyFill="1" applyAlignment="1">
      <alignment horizontal="center" vertical="center" wrapText="1"/>
    </xf>
    <xf numFmtId="0" fontId="23" fillId="0" borderId="0" xfId="0" applyFont="1"/>
    <xf numFmtId="0" fontId="56" fillId="23" borderId="81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2" fillId="0" borderId="51" xfId="0" applyFont="1" applyBorder="1" applyAlignment="1">
      <alignment horizontal="center" vertical="center" wrapText="1"/>
    </xf>
    <xf numFmtId="0" fontId="19" fillId="23" borderId="0" xfId="0" applyFont="1" applyFill="1" applyAlignment="1">
      <alignment horizontal="center"/>
    </xf>
    <xf numFmtId="0" fontId="56" fillId="7" borderId="81" xfId="0" applyFont="1" applyFill="1" applyBorder="1" applyAlignment="1">
      <alignment horizontal="center" vertical="center"/>
    </xf>
    <xf numFmtId="0" fontId="62" fillId="0" borderId="51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9" fillId="7" borderId="88" xfId="0" applyFont="1" applyFill="1" applyBorder="1" applyAlignment="1">
      <alignment horizontal="center"/>
    </xf>
    <xf numFmtId="0" fontId="23" fillId="0" borderId="88" xfId="0" applyFont="1" applyBorder="1"/>
    <xf numFmtId="0" fontId="55" fillId="0" borderId="55" xfId="0" applyFont="1" applyBorder="1" applyAlignment="1">
      <alignment horizontal="center" vertical="center"/>
    </xf>
    <xf numFmtId="0" fontId="23" fillId="0" borderId="89" xfId="0" applyFont="1" applyBorder="1"/>
    <xf numFmtId="0" fontId="19" fillId="26" borderId="62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26" borderId="5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2">
    <cellStyle name="60% - Énfasis1" xfId="6" builtinId="32"/>
    <cellStyle name="Celda de comprobación" xfId="4" builtinId="23"/>
    <cellStyle name="Énfasis1" xfId="5" builtinId="29"/>
    <cellStyle name="Énfasis2" xfId="7" builtinId="33"/>
    <cellStyle name="Énfasis3" xfId="8" builtinId="37"/>
    <cellStyle name="Énfasis6" xfId="9" builtinId="49"/>
    <cellStyle name="Millares" xfId="2" builtinId="3"/>
    <cellStyle name="Moneda" xfId="1" builtinId="4"/>
    <cellStyle name="Moneda 2" xfId="3" xr:uid="{00000000-0005-0000-0000-000008000000}"/>
    <cellStyle name="Moneda 3" xfId="11" xr:uid="{00000000-0005-0000-0000-000009000000}"/>
    <cellStyle name="Normal" xfId="0" builtinId="0"/>
    <cellStyle name="Normal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</xdr:rowOff>
    </xdr:from>
    <xdr:to>
      <xdr:col>2</xdr:col>
      <xdr:colOff>1242060</xdr:colOff>
      <xdr:row>3</xdr:row>
      <xdr:rowOff>175261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1"/>
          <a:ext cx="2188210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</xdr:rowOff>
    </xdr:from>
    <xdr:to>
      <xdr:col>2</xdr:col>
      <xdr:colOff>1242060</xdr:colOff>
      <xdr:row>3</xdr:row>
      <xdr:rowOff>175261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1"/>
          <a:ext cx="2264410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2</xdr:col>
      <xdr:colOff>247650</xdr:colOff>
      <xdr:row>3</xdr:row>
      <xdr:rowOff>28203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0"/>
          <a:ext cx="920750" cy="580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581025</xdr:colOff>
      <xdr:row>3</xdr:row>
      <xdr:rowOff>57149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00225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63501</xdr:rowOff>
    </xdr:from>
    <xdr:to>
      <xdr:col>1</xdr:col>
      <xdr:colOff>241300</xdr:colOff>
      <xdr:row>3</xdr:row>
      <xdr:rowOff>3605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1"/>
          <a:ext cx="1098550" cy="49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63501</xdr:rowOff>
    </xdr:from>
    <xdr:to>
      <xdr:col>1</xdr:col>
      <xdr:colOff>241300</xdr:colOff>
      <xdr:row>3</xdr:row>
      <xdr:rowOff>3605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1"/>
          <a:ext cx="1092200" cy="49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63501</xdr:rowOff>
    </xdr:from>
    <xdr:to>
      <xdr:col>1</xdr:col>
      <xdr:colOff>241300</xdr:colOff>
      <xdr:row>3</xdr:row>
      <xdr:rowOff>3605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1"/>
          <a:ext cx="1092200" cy="49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2</xdr:col>
      <xdr:colOff>247650</xdr:colOff>
      <xdr:row>3</xdr:row>
      <xdr:rowOff>28203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0"/>
          <a:ext cx="920750" cy="593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568960</xdr:colOff>
      <xdr:row>0</xdr:row>
      <xdr:rowOff>71438</xdr:rowOff>
    </xdr:from>
    <xdr:to>
      <xdr:col>2</xdr:col>
      <xdr:colOff>928687</xdr:colOff>
      <xdr:row>3</xdr:row>
      <xdr:rowOff>242888</xdr:rowOff>
    </xdr:to>
    <xdr:pic>
      <xdr:nvPicPr>
        <xdr:cNvPr id="2" name="Imagen 2057" descr="WhatsApp Image 2020-07-22 at 14.00.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" y="71438"/>
          <a:ext cx="2391727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.%20GADM%20LIMON/Dropbox/MUNICIPIO%20LIM&#211;N/GESTI&#211;N%20INSTITUCI&#211;NAL/POA/POA%202021/DESARROLLO%20SOCIAL%20%20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"/>
      <sheetName val="ADULTOS MAYORES"/>
      <sheetName val="ALDULTO MAYOR DISCAPACIDAD"/>
      <sheetName val="DESARROLLO INFANTIL"/>
      <sheetName val="DISCAPACIDADES"/>
      <sheetName val="ANÁLISIS DE ROLES"/>
    </sheetNames>
    <sheetDataSet>
      <sheetData sheetId="0"/>
      <sheetData sheetId="1">
        <row r="21">
          <cell r="T21">
            <v>27648</v>
          </cell>
        </row>
      </sheetData>
      <sheetData sheetId="2">
        <row r="19">
          <cell r="S19">
            <v>2400</v>
          </cell>
        </row>
        <row r="20">
          <cell r="S20">
            <v>900</v>
          </cell>
        </row>
        <row r="22">
          <cell r="S22">
            <v>300</v>
          </cell>
        </row>
        <row r="23">
          <cell r="S23">
            <v>600</v>
          </cell>
        </row>
        <row r="24">
          <cell r="S24">
            <v>600</v>
          </cell>
        </row>
        <row r="25">
          <cell r="S25">
            <v>120</v>
          </cell>
        </row>
        <row r="33">
          <cell r="S33">
            <v>800</v>
          </cell>
        </row>
        <row r="34">
          <cell r="S34">
            <v>600</v>
          </cell>
        </row>
        <row r="35">
          <cell r="S35">
            <v>140</v>
          </cell>
        </row>
      </sheetData>
      <sheetData sheetId="3">
        <row r="17">
          <cell r="T17">
            <v>85499.668800000014</v>
          </cell>
        </row>
        <row r="23">
          <cell r="S23">
            <v>4000</v>
          </cell>
        </row>
        <row r="26">
          <cell r="S26">
            <v>2500</v>
          </cell>
        </row>
        <row r="27">
          <cell r="S27">
            <v>4300</v>
          </cell>
        </row>
        <row r="30">
          <cell r="S30">
            <v>3500</v>
          </cell>
        </row>
        <row r="32">
          <cell r="S32">
            <v>3000</v>
          </cell>
        </row>
        <row r="35">
          <cell r="S35">
            <v>3000</v>
          </cell>
        </row>
        <row r="37">
          <cell r="S37">
            <v>5000</v>
          </cell>
        </row>
        <row r="41">
          <cell r="S41">
            <v>2000</v>
          </cell>
        </row>
      </sheetData>
      <sheetData sheetId="4">
        <row r="21">
          <cell r="S21">
            <v>5000</v>
          </cell>
        </row>
        <row r="24">
          <cell r="S24">
            <v>2500</v>
          </cell>
        </row>
        <row r="26">
          <cell r="R26">
            <v>961.92</v>
          </cell>
        </row>
        <row r="31">
          <cell r="S31">
            <v>1000</v>
          </cell>
        </row>
      </sheetData>
      <sheetData sheetId="5">
        <row r="7">
          <cell r="G7">
            <v>3550.8290999999999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77"/>
  <sheetViews>
    <sheetView topLeftCell="E1" zoomScale="85" zoomScaleNormal="85" workbookViewId="0">
      <selection activeCell="AO43" sqref="AO43:AO44"/>
    </sheetView>
  </sheetViews>
  <sheetFormatPr baseColWidth="10" defaultColWidth="10.85546875" defaultRowHeight="15"/>
  <cols>
    <col min="1" max="1" width="0" style="82" hidden="1" customWidth="1"/>
    <col min="2" max="2" width="14.85546875" style="82" hidden="1" customWidth="1"/>
    <col min="3" max="3" width="23.42578125" style="82" hidden="1" customWidth="1"/>
    <col min="4" max="4" width="2.85546875" style="82" hidden="1" customWidth="1"/>
    <col min="5" max="5" width="14.42578125" style="82" customWidth="1"/>
    <col min="6" max="6" width="13.42578125" style="82" customWidth="1"/>
    <col min="7" max="7" width="14.42578125" style="82" customWidth="1"/>
    <col min="8" max="8" width="13.140625" style="82" hidden="1" customWidth="1"/>
    <col min="9" max="10" width="12.42578125" style="82" hidden="1" customWidth="1"/>
    <col min="11" max="11" width="11.42578125" style="82" hidden="1" customWidth="1"/>
    <col min="12" max="14" width="0" style="82" hidden="1" customWidth="1"/>
    <col min="15" max="15" width="12.42578125" style="82" customWidth="1"/>
    <col min="16" max="16" width="10.85546875" style="82"/>
    <col min="17" max="17" width="19" style="82" customWidth="1"/>
    <col min="18" max="18" width="12.5703125" style="82" hidden="1" customWidth="1"/>
    <col min="19" max="19" width="26.140625" style="104" customWidth="1"/>
    <col min="20" max="20" width="10.85546875" style="82"/>
    <col min="21" max="21" width="7.140625" style="82" customWidth="1"/>
    <col min="22" max="22" width="12.5703125" style="82" customWidth="1"/>
    <col min="23" max="23" width="7.42578125" style="82" customWidth="1"/>
    <col min="24" max="24" width="7.5703125" style="82" customWidth="1"/>
    <col min="25" max="26" width="2.42578125" style="82" hidden="1" customWidth="1"/>
    <col min="27" max="33" width="1.85546875" style="82" hidden="1" customWidth="1"/>
    <col min="34" max="36" width="3" style="82" hidden="1" customWidth="1"/>
    <col min="37" max="39" width="0" style="82" hidden="1" customWidth="1"/>
    <col min="40" max="40" width="15.42578125" style="82" hidden="1" customWidth="1"/>
    <col min="41" max="41" width="19" style="82" customWidth="1"/>
    <col min="42" max="16384" width="10.85546875" style="82"/>
  </cols>
  <sheetData>
    <row r="2" spans="1:42">
      <c r="B2" s="538" t="s">
        <v>980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9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83"/>
    </row>
    <row r="3" spans="1:42"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9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83"/>
    </row>
    <row r="4" spans="1:42" ht="23.45" customHeight="1">
      <c r="B4" s="540" t="s">
        <v>0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1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83"/>
    </row>
    <row r="5" spans="1:42" ht="34.35" customHeight="1">
      <c r="A5" s="542" t="s">
        <v>233</v>
      </c>
      <c r="B5" s="542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43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/>
      <c r="AN5" s="534" t="s">
        <v>8</v>
      </c>
      <c r="AO5" s="534"/>
      <c r="AP5" s="83"/>
    </row>
    <row r="6" spans="1:42" ht="27.6" customHeight="1">
      <c r="A6" s="542"/>
      <c r="B6" s="542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 t="s">
        <v>23</v>
      </c>
      <c r="AL6" s="534" t="s">
        <v>24</v>
      </c>
      <c r="AM6" s="534"/>
      <c r="AN6" s="534" t="s">
        <v>25</v>
      </c>
      <c r="AO6" s="534" t="s">
        <v>35</v>
      </c>
      <c r="AP6" s="83"/>
    </row>
    <row r="7" spans="1:42" ht="33.75">
      <c r="A7" s="542"/>
      <c r="B7" s="542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84" t="s">
        <v>30</v>
      </c>
      <c r="V7" s="64" t="s">
        <v>31</v>
      </c>
      <c r="W7" s="84" t="s">
        <v>32</v>
      </c>
      <c r="X7" s="84" t="s">
        <v>33</v>
      </c>
      <c r="Y7" s="85">
        <v>1</v>
      </c>
      <c r="Z7" s="85">
        <v>2</v>
      </c>
      <c r="AA7" s="85">
        <v>3</v>
      </c>
      <c r="AB7" s="85">
        <v>4</v>
      </c>
      <c r="AC7" s="85">
        <v>5</v>
      </c>
      <c r="AD7" s="85">
        <v>6</v>
      </c>
      <c r="AE7" s="85">
        <v>7</v>
      </c>
      <c r="AF7" s="85">
        <v>8</v>
      </c>
      <c r="AG7" s="85">
        <v>9</v>
      </c>
      <c r="AH7" s="85">
        <v>10</v>
      </c>
      <c r="AI7" s="85">
        <v>11</v>
      </c>
      <c r="AJ7" s="85">
        <v>12</v>
      </c>
      <c r="AK7" s="534"/>
      <c r="AL7" s="534"/>
      <c r="AM7" s="534"/>
      <c r="AN7" s="534"/>
      <c r="AO7" s="534"/>
      <c r="AP7" s="83" t="s">
        <v>1293</v>
      </c>
    </row>
    <row r="8" spans="1:42" hidden="1">
      <c r="A8" s="63"/>
      <c r="B8" s="70"/>
      <c r="C8" s="70"/>
      <c r="D8" s="70"/>
      <c r="E8" s="70"/>
      <c r="F8" s="70"/>
      <c r="G8" s="70"/>
      <c r="H8" s="70"/>
      <c r="I8" s="70"/>
      <c r="J8" s="70"/>
      <c r="K8" s="65"/>
      <c r="L8" s="65"/>
      <c r="M8" s="65"/>
      <c r="N8" s="65"/>
      <c r="O8" s="70"/>
      <c r="P8" s="70"/>
      <c r="Q8" s="70"/>
      <c r="R8" s="70"/>
      <c r="S8" s="86"/>
      <c r="T8" s="70"/>
      <c r="U8" s="70"/>
      <c r="V8" s="70"/>
      <c r="W8" s="70"/>
      <c r="X8" s="70"/>
      <c r="Y8" s="65"/>
      <c r="Z8" s="8"/>
      <c r="AA8" s="8"/>
      <c r="AB8" s="8"/>
      <c r="AC8" s="8"/>
      <c r="AD8" s="8"/>
      <c r="AE8" s="65"/>
      <c r="AF8" s="65"/>
      <c r="AG8" s="65"/>
      <c r="AH8" s="65"/>
      <c r="AI8" s="65"/>
      <c r="AJ8" s="65"/>
      <c r="AK8" s="67"/>
      <c r="AL8" s="67"/>
      <c r="AM8" s="67"/>
      <c r="AN8" s="67"/>
      <c r="AO8" s="67"/>
      <c r="AP8" s="83"/>
    </row>
    <row r="9" spans="1:42" ht="15" hidden="1" customHeight="1">
      <c r="A9" s="525" t="s">
        <v>234</v>
      </c>
      <c r="B9" s="532" t="s">
        <v>163</v>
      </c>
      <c r="C9" s="535" t="s">
        <v>235</v>
      </c>
      <c r="D9" s="532" t="s">
        <v>236</v>
      </c>
      <c r="E9" s="532" t="s">
        <v>237</v>
      </c>
      <c r="F9" s="532" t="s">
        <v>238</v>
      </c>
      <c r="G9" s="532" t="s">
        <v>239</v>
      </c>
      <c r="H9" s="532" t="s">
        <v>240</v>
      </c>
      <c r="I9" s="532" t="s">
        <v>241</v>
      </c>
      <c r="J9" s="532" t="s">
        <v>242</v>
      </c>
      <c r="K9" s="533" t="s">
        <v>172</v>
      </c>
      <c r="L9" s="533" t="s">
        <v>172</v>
      </c>
      <c r="M9" s="533" t="s">
        <v>172</v>
      </c>
      <c r="N9" s="533" t="s">
        <v>172</v>
      </c>
      <c r="O9" s="532"/>
      <c r="P9" s="532" t="s">
        <v>243</v>
      </c>
      <c r="Q9" s="532" t="s">
        <v>244</v>
      </c>
      <c r="R9" s="532"/>
      <c r="S9" s="87" t="s">
        <v>174</v>
      </c>
      <c r="T9" s="88">
        <v>710105</v>
      </c>
      <c r="U9" s="69"/>
      <c r="V9" s="30">
        <v>33510</v>
      </c>
      <c r="W9" s="69"/>
      <c r="X9" s="69"/>
      <c r="Y9" s="89" t="s">
        <v>172</v>
      </c>
      <c r="Z9" s="89" t="s">
        <v>172</v>
      </c>
      <c r="AA9" s="89" t="s">
        <v>172</v>
      </c>
      <c r="AB9" s="89" t="s">
        <v>172</v>
      </c>
      <c r="AC9" s="89" t="s">
        <v>172</v>
      </c>
      <c r="AD9" s="89" t="s">
        <v>172</v>
      </c>
      <c r="AE9" s="89" t="s">
        <v>172</v>
      </c>
      <c r="AF9" s="89" t="s">
        <v>172</v>
      </c>
      <c r="AG9" s="89" t="s">
        <v>172</v>
      </c>
      <c r="AH9" s="89" t="s">
        <v>172</v>
      </c>
      <c r="AI9" s="89" t="s">
        <v>172</v>
      </c>
      <c r="AJ9" s="89" t="s">
        <v>172</v>
      </c>
      <c r="AK9" s="532" t="s">
        <v>245</v>
      </c>
      <c r="AL9" s="532" t="s">
        <v>246</v>
      </c>
      <c r="AM9" s="532"/>
      <c r="AN9" s="532"/>
      <c r="AO9" s="532" t="s">
        <v>247</v>
      </c>
      <c r="AP9" s="83"/>
    </row>
    <row r="10" spans="1:42" ht="15" hidden="1" customHeight="1">
      <c r="A10" s="525"/>
      <c r="B10" s="532"/>
      <c r="C10" s="535"/>
      <c r="D10" s="532"/>
      <c r="E10" s="532"/>
      <c r="F10" s="532"/>
      <c r="G10" s="532"/>
      <c r="H10" s="532"/>
      <c r="I10" s="532"/>
      <c r="J10" s="532"/>
      <c r="K10" s="533"/>
      <c r="L10" s="533"/>
      <c r="M10" s="533"/>
      <c r="N10" s="533"/>
      <c r="O10" s="532"/>
      <c r="P10" s="532"/>
      <c r="Q10" s="532"/>
      <c r="R10" s="532"/>
      <c r="S10" s="87" t="s">
        <v>179</v>
      </c>
      <c r="T10" s="88">
        <v>710203</v>
      </c>
      <c r="U10" s="69"/>
      <c r="V10" s="30">
        <v>2792.5</v>
      </c>
      <c r="W10" s="31"/>
      <c r="X10" s="69"/>
      <c r="Y10" s="89" t="s">
        <v>172</v>
      </c>
      <c r="Z10" s="89" t="s">
        <v>172</v>
      </c>
      <c r="AA10" s="89" t="s">
        <v>172</v>
      </c>
      <c r="AB10" s="89" t="s">
        <v>172</v>
      </c>
      <c r="AC10" s="89" t="s">
        <v>172</v>
      </c>
      <c r="AD10" s="89" t="s">
        <v>172</v>
      </c>
      <c r="AE10" s="89" t="s">
        <v>172</v>
      </c>
      <c r="AF10" s="89" t="s">
        <v>172</v>
      </c>
      <c r="AG10" s="89" t="s">
        <v>172</v>
      </c>
      <c r="AH10" s="89" t="s">
        <v>172</v>
      </c>
      <c r="AI10" s="89" t="s">
        <v>172</v>
      </c>
      <c r="AJ10" s="89" t="s">
        <v>172</v>
      </c>
      <c r="AK10" s="532"/>
      <c r="AL10" s="532"/>
      <c r="AM10" s="532"/>
      <c r="AN10" s="532"/>
      <c r="AO10" s="532"/>
      <c r="AP10" s="83"/>
    </row>
    <row r="11" spans="1:42" ht="15" hidden="1" customHeight="1">
      <c r="A11" s="525"/>
      <c r="B11" s="532"/>
      <c r="C11" s="535"/>
      <c r="D11" s="532"/>
      <c r="E11" s="532"/>
      <c r="F11" s="532"/>
      <c r="G11" s="532"/>
      <c r="H11" s="532"/>
      <c r="I11" s="532"/>
      <c r="J11" s="532"/>
      <c r="K11" s="533"/>
      <c r="L11" s="533"/>
      <c r="M11" s="533"/>
      <c r="N11" s="533"/>
      <c r="O11" s="532"/>
      <c r="P11" s="532"/>
      <c r="Q11" s="532"/>
      <c r="R11" s="532"/>
      <c r="S11" s="87" t="s">
        <v>181</v>
      </c>
      <c r="T11" s="88">
        <v>710204</v>
      </c>
      <c r="U11" s="69"/>
      <c r="V11" s="30">
        <v>810</v>
      </c>
      <c r="W11" s="69"/>
      <c r="X11" s="69"/>
      <c r="Y11" s="89" t="s">
        <v>172</v>
      </c>
      <c r="Z11" s="89" t="s">
        <v>172</v>
      </c>
      <c r="AA11" s="89" t="s">
        <v>172</v>
      </c>
      <c r="AB11" s="89" t="s">
        <v>172</v>
      </c>
      <c r="AC11" s="89" t="s">
        <v>172</v>
      </c>
      <c r="AD11" s="89" t="s">
        <v>172</v>
      </c>
      <c r="AE11" s="89" t="s">
        <v>172</v>
      </c>
      <c r="AF11" s="89" t="s">
        <v>172</v>
      </c>
      <c r="AG11" s="89" t="s">
        <v>172</v>
      </c>
      <c r="AH11" s="89" t="s">
        <v>172</v>
      </c>
      <c r="AI11" s="89" t="s">
        <v>172</v>
      </c>
      <c r="AJ11" s="89" t="s">
        <v>172</v>
      </c>
      <c r="AK11" s="532"/>
      <c r="AL11" s="532"/>
      <c r="AM11" s="532"/>
      <c r="AN11" s="532"/>
      <c r="AO11" s="532"/>
      <c r="AP11" s="83"/>
    </row>
    <row r="12" spans="1:42" ht="15" hidden="1" customHeight="1">
      <c r="A12" s="525"/>
      <c r="B12" s="532"/>
      <c r="C12" s="535"/>
      <c r="D12" s="532"/>
      <c r="E12" s="532"/>
      <c r="F12" s="532"/>
      <c r="G12" s="532"/>
      <c r="H12" s="532"/>
      <c r="I12" s="532"/>
      <c r="J12" s="532"/>
      <c r="K12" s="533"/>
      <c r="L12" s="533"/>
      <c r="M12" s="533"/>
      <c r="N12" s="533"/>
      <c r="O12" s="532"/>
      <c r="P12" s="532"/>
      <c r="Q12" s="532"/>
      <c r="R12" s="532"/>
      <c r="S12" s="87" t="s">
        <v>188</v>
      </c>
      <c r="T12" s="88">
        <v>710601</v>
      </c>
      <c r="U12" s="69"/>
      <c r="V12" s="30">
        <v>3903.92</v>
      </c>
      <c r="W12" s="69"/>
      <c r="X12" s="69"/>
      <c r="Y12" s="89" t="s">
        <v>172</v>
      </c>
      <c r="Z12" s="89" t="s">
        <v>172</v>
      </c>
      <c r="AA12" s="89" t="s">
        <v>172</v>
      </c>
      <c r="AB12" s="89" t="s">
        <v>172</v>
      </c>
      <c r="AC12" s="89" t="s">
        <v>172</v>
      </c>
      <c r="AD12" s="89" t="s">
        <v>172</v>
      </c>
      <c r="AE12" s="89" t="s">
        <v>172</v>
      </c>
      <c r="AF12" s="89" t="s">
        <v>172</v>
      </c>
      <c r="AG12" s="89" t="s">
        <v>172</v>
      </c>
      <c r="AH12" s="89" t="s">
        <v>172</v>
      </c>
      <c r="AI12" s="89" t="s">
        <v>172</v>
      </c>
      <c r="AJ12" s="89" t="s">
        <v>172</v>
      </c>
      <c r="AK12" s="532"/>
      <c r="AL12" s="532"/>
      <c r="AM12" s="532"/>
      <c r="AN12" s="532"/>
      <c r="AO12" s="532"/>
      <c r="AP12" s="83"/>
    </row>
    <row r="13" spans="1:42" ht="15" hidden="1" customHeight="1">
      <c r="A13" s="525"/>
      <c r="B13" s="532"/>
      <c r="C13" s="535"/>
      <c r="D13" s="532"/>
      <c r="E13" s="532"/>
      <c r="F13" s="532"/>
      <c r="G13" s="532"/>
      <c r="H13" s="532"/>
      <c r="I13" s="532"/>
      <c r="J13" s="532"/>
      <c r="K13" s="533"/>
      <c r="L13" s="533"/>
      <c r="M13" s="533"/>
      <c r="N13" s="533"/>
      <c r="O13" s="532"/>
      <c r="P13" s="532"/>
      <c r="Q13" s="532"/>
      <c r="R13" s="532"/>
      <c r="S13" s="87" t="s">
        <v>190</v>
      </c>
      <c r="T13" s="88">
        <v>710602</v>
      </c>
      <c r="U13" s="69"/>
      <c r="V13" s="30">
        <v>2792.5</v>
      </c>
      <c r="W13" s="69"/>
      <c r="X13" s="69"/>
      <c r="Y13" s="89" t="s">
        <v>172</v>
      </c>
      <c r="Z13" s="89" t="s">
        <v>172</v>
      </c>
      <c r="AA13" s="89" t="s">
        <v>172</v>
      </c>
      <c r="AB13" s="89" t="s">
        <v>172</v>
      </c>
      <c r="AC13" s="89" t="s">
        <v>172</v>
      </c>
      <c r="AD13" s="89" t="s">
        <v>172</v>
      </c>
      <c r="AE13" s="89" t="s">
        <v>172</v>
      </c>
      <c r="AF13" s="89" t="s">
        <v>172</v>
      </c>
      <c r="AG13" s="89" t="s">
        <v>172</v>
      </c>
      <c r="AH13" s="89" t="s">
        <v>172</v>
      </c>
      <c r="AI13" s="89" t="s">
        <v>172</v>
      </c>
      <c r="AJ13" s="89" t="s">
        <v>172</v>
      </c>
      <c r="AK13" s="532"/>
      <c r="AL13" s="532"/>
      <c r="AM13" s="532"/>
      <c r="AN13" s="532"/>
      <c r="AO13" s="532"/>
      <c r="AP13" s="83"/>
    </row>
    <row r="14" spans="1:42" ht="15" hidden="1" customHeight="1">
      <c r="A14" s="525"/>
      <c r="B14" s="532"/>
      <c r="C14" s="535"/>
      <c r="D14" s="532"/>
      <c r="E14" s="532"/>
      <c r="F14" s="532"/>
      <c r="G14" s="532"/>
      <c r="H14" s="532"/>
      <c r="I14" s="532"/>
      <c r="J14" s="532"/>
      <c r="K14" s="533"/>
      <c r="L14" s="533"/>
      <c r="M14" s="533"/>
      <c r="N14" s="533"/>
      <c r="O14" s="532"/>
      <c r="P14" s="532"/>
      <c r="Q14" s="532"/>
      <c r="R14" s="532"/>
      <c r="S14" s="87" t="s">
        <v>248</v>
      </c>
      <c r="T14" s="88">
        <v>710512</v>
      </c>
      <c r="U14" s="69"/>
      <c r="V14" s="30">
        <v>100</v>
      </c>
      <c r="W14" s="69"/>
      <c r="X14" s="69"/>
      <c r="Y14" s="89"/>
      <c r="Z14" s="89"/>
      <c r="AA14" s="89" t="s">
        <v>172</v>
      </c>
      <c r="AB14" s="89"/>
      <c r="AC14" s="89"/>
      <c r="AD14" s="89"/>
      <c r="AE14" s="89"/>
      <c r="AF14" s="89"/>
      <c r="AG14" s="89" t="s">
        <v>172</v>
      </c>
      <c r="AH14" s="89"/>
      <c r="AI14" s="89"/>
      <c r="AJ14" s="89"/>
      <c r="AK14" s="532"/>
      <c r="AL14" s="532"/>
      <c r="AM14" s="532"/>
      <c r="AN14" s="532"/>
      <c r="AO14" s="532"/>
      <c r="AP14" s="83"/>
    </row>
    <row r="15" spans="1:42" ht="15" hidden="1" customHeight="1">
      <c r="A15" s="525"/>
      <c r="B15" s="532"/>
      <c r="C15" s="535"/>
      <c r="D15" s="532"/>
      <c r="E15" s="532"/>
      <c r="F15" s="532"/>
      <c r="G15" s="532"/>
      <c r="H15" s="532"/>
      <c r="I15" s="532"/>
      <c r="J15" s="532"/>
      <c r="K15" s="533"/>
      <c r="L15" s="533"/>
      <c r="M15" s="533"/>
      <c r="N15" s="533"/>
      <c r="O15" s="532"/>
      <c r="P15" s="532"/>
      <c r="Q15" s="532"/>
      <c r="R15" s="532"/>
      <c r="S15" s="87" t="s">
        <v>249</v>
      </c>
      <c r="T15" s="88">
        <v>710707</v>
      </c>
      <c r="U15" s="69"/>
      <c r="V15" s="30">
        <v>100</v>
      </c>
      <c r="W15" s="69"/>
      <c r="X15" s="69"/>
      <c r="Y15" s="89" t="s">
        <v>172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532"/>
      <c r="AL15" s="532"/>
      <c r="AM15" s="532"/>
      <c r="AN15" s="532"/>
      <c r="AO15" s="532"/>
      <c r="AP15" s="83"/>
    </row>
    <row r="16" spans="1:42" ht="30" hidden="1" customHeight="1">
      <c r="A16" s="525"/>
      <c r="B16" s="532"/>
      <c r="C16" s="535"/>
      <c r="D16" s="532"/>
      <c r="E16" s="532"/>
      <c r="F16" s="532"/>
      <c r="G16" s="532"/>
      <c r="H16" s="532"/>
      <c r="I16" s="532"/>
      <c r="J16" s="532"/>
      <c r="K16" s="533"/>
      <c r="L16" s="533"/>
      <c r="M16" s="533"/>
      <c r="N16" s="533"/>
      <c r="O16" s="532"/>
      <c r="P16" s="532"/>
      <c r="Q16" s="532"/>
      <c r="R16" s="532"/>
      <c r="S16" s="87" t="s">
        <v>198</v>
      </c>
      <c r="T16" s="88">
        <v>730303</v>
      </c>
      <c r="U16" s="69"/>
      <c r="V16" s="30">
        <v>500</v>
      </c>
      <c r="W16" s="69"/>
      <c r="X16" s="69"/>
      <c r="Y16" s="89"/>
      <c r="Z16" s="89" t="s">
        <v>172</v>
      </c>
      <c r="AA16" s="89"/>
      <c r="AB16" s="89" t="s">
        <v>172</v>
      </c>
      <c r="AC16" s="89"/>
      <c r="AD16" s="89" t="s">
        <v>172</v>
      </c>
      <c r="AE16" s="89"/>
      <c r="AF16" s="89" t="s">
        <v>172</v>
      </c>
      <c r="AG16" s="89"/>
      <c r="AH16" s="89" t="s">
        <v>172</v>
      </c>
      <c r="AI16" s="89"/>
      <c r="AJ16" s="89" t="s">
        <v>172</v>
      </c>
      <c r="AK16" s="532"/>
      <c r="AL16" s="532"/>
      <c r="AM16" s="532"/>
      <c r="AN16" s="532"/>
      <c r="AO16" s="532"/>
      <c r="AP16" s="83"/>
    </row>
    <row r="17" spans="1:42" ht="15" hidden="1" customHeight="1">
      <c r="A17" s="525"/>
      <c r="B17" s="532"/>
      <c r="C17" s="535"/>
      <c r="D17" s="532"/>
      <c r="E17" s="532"/>
      <c r="F17" s="532"/>
      <c r="G17" s="532"/>
      <c r="H17" s="532"/>
      <c r="I17" s="532"/>
      <c r="J17" s="532"/>
      <c r="K17" s="533"/>
      <c r="L17" s="533"/>
      <c r="M17" s="533"/>
      <c r="N17" s="533"/>
      <c r="O17" s="532"/>
      <c r="P17" s="532"/>
      <c r="Q17" s="532"/>
      <c r="R17" s="532"/>
      <c r="S17" s="87" t="s">
        <v>250</v>
      </c>
      <c r="T17" s="88">
        <v>730201</v>
      </c>
      <c r="U17" s="69"/>
      <c r="V17" s="30">
        <v>500</v>
      </c>
      <c r="W17" s="69"/>
      <c r="X17" s="69"/>
      <c r="Y17" s="89" t="s">
        <v>172</v>
      </c>
      <c r="Z17" s="89"/>
      <c r="AA17" s="89"/>
      <c r="AB17" s="89"/>
      <c r="AC17" s="89" t="s">
        <v>172</v>
      </c>
      <c r="AD17" s="89"/>
      <c r="AE17" s="89"/>
      <c r="AF17" s="89"/>
      <c r="AG17" s="89" t="s">
        <v>172</v>
      </c>
      <c r="AH17" s="89"/>
      <c r="AI17" s="89"/>
      <c r="AJ17" s="89" t="s">
        <v>172</v>
      </c>
      <c r="AK17" s="532"/>
      <c r="AL17" s="532"/>
      <c r="AM17" s="532"/>
      <c r="AN17" s="532"/>
      <c r="AO17" s="532"/>
      <c r="AP17" s="83"/>
    </row>
    <row r="18" spans="1:42" ht="15" hidden="1" customHeight="1">
      <c r="A18" s="525"/>
      <c r="B18" s="532"/>
      <c r="C18" s="535"/>
      <c r="D18" s="532"/>
      <c r="E18" s="532"/>
      <c r="F18" s="532"/>
      <c r="G18" s="532"/>
      <c r="H18" s="532"/>
      <c r="I18" s="532"/>
      <c r="J18" s="532"/>
      <c r="K18" s="533"/>
      <c r="L18" s="533"/>
      <c r="M18" s="533"/>
      <c r="N18" s="533"/>
      <c r="O18" s="532"/>
      <c r="P18" s="532"/>
      <c r="Q18" s="532"/>
      <c r="R18" s="532"/>
      <c r="S18" s="87" t="s">
        <v>251</v>
      </c>
      <c r="T18" s="88">
        <v>730204</v>
      </c>
      <c r="U18" s="69"/>
      <c r="V18" s="30">
        <v>100</v>
      </c>
      <c r="W18" s="69"/>
      <c r="X18" s="69"/>
      <c r="Y18" s="89"/>
      <c r="Z18" s="89"/>
      <c r="AA18" s="89" t="s">
        <v>172</v>
      </c>
      <c r="AB18" s="89"/>
      <c r="AC18" s="89"/>
      <c r="AD18" s="89"/>
      <c r="AE18" s="89" t="s">
        <v>172</v>
      </c>
      <c r="AF18" s="89"/>
      <c r="AG18" s="89"/>
      <c r="AH18" s="89"/>
      <c r="AI18" s="89"/>
      <c r="AJ18" s="89"/>
      <c r="AK18" s="532"/>
      <c r="AL18" s="532"/>
      <c r="AM18" s="532"/>
      <c r="AN18" s="532"/>
      <c r="AO18" s="532"/>
      <c r="AP18" s="83"/>
    </row>
    <row r="19" spans="1:42" ht="15" hidden="1" customHeight="1">
      <c r="A19" s="525"/>
      <c r="B19" s="532"/>
      <c r="C19" s="535"/>
      <c r="D19" s="532"/>
      <c r="E19" s="532"/>
      <c r="F19" s="532"/>
      <c r="G19" s="532"/>
      <c r="H19" s="532"/>
      <c r="I19" s="532"/>
      <c r="J19" s="532"/>
      <c r="K19" s="533"/>
      <c r="L19" s="533"/>
      <c r="M19" s="533"/>
      <c r="N19" s="533"/>
      <c r="O19" s="532"/>
      <c r="P19" s="532"/>
      <c r="Q19" s="532"/>
      <c r="R19" s="532"/>
      <c r="S19" s="87" t="s">
        <v>215</v>
      </c>
      <c r="T19" s="88">
        <v>730301</v>
      </c>
      <c r="U19" s="69"/>
      <c r="V19" s="30">
        <v>100</v>
      </c>
      <c r="W19" s="69"/>
      <c r="X19" s="69"/>
      <c r="Y19" s="89"/>
      <c r="Z19" s="89" t="s">
        <v>172</v>
      </c>
      <c r="AA19" s="89"/>
      <c r="AB19" s="89" t="s">
        <v>172</v>
      </c>
      <c r="AC19" s="89"/>
      <c r="AD19" s="89" t="s">
        <v>172</v>
      </c>
      <c r="AE19" s="89"/>
      <c r="AF19" s="89" t="s">
        <v>172</v>
      </c>
      <c r="AG19" s="89"/>
      <c r="AH19" s="89" t="s">
        <v>172</v>
      </c>
      <c r="AI19" s="89"/>
      <c r="AJ19" s="89" t="s">
        <v>172</v>
      </c>
      <c r="AK19" s="532"/>
      <c r="AL19" s="532"/>
      <c r="AM19" s="532"/>
      <c r="AN19" s="532"/>
      <c r="AO19" s="532"/>
      <c r="AP19" s="83"/>
    </row>
    <row r="20" spans="1:42" ht="30" hidden="1" customHeight="1">
      <c r="A20" s="525"/>
      <c r="B20" s="532"/>
      <c r="C20" s="535"/>
      <c r="D20" s="532"/>
      <c r="E20" s="532"/>
      <c r="F20" s="532"/>
      <c r="G20" s="532"/>
      <c r="H20" s="532"/>
      <c r="I20" s="532"/>
      <c r="J20" s="532"/>
      <c r="K20" s="533"/>
      <c r="L20" s="533"/>
      <c r="M20" s="533"/>
      <c r="N20" s="533"/>
      <c r="O20" s="532"/>
      <c r="P20" s="532"/>
      <c r="Q20" s="532"/>
      <c r="R20" s="532"/>
      <c r="S20" s="87" t="s">
        <v>252</v>
      </c>
      <c r="T20" s="88">
        <v>730404</v>
      </c>
      <c r="U20" s="69"/>
      <c r="V20" s="30">
        <v>100</v>
      </c>
      <c r="W20" s="69"/>
      <c r="X20" s="69"/>
      <c r="Y20" s="89" t="s">
        <v>172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532"/>
      <c r="AL20" s="532"/>
      <c r="AM20" s="532"/>
      <c r="AN20" s="532"/>
      <c r="AO20" s="532"/>
      <c r="AP20" s="83"/>
    </row>
    <row r="21" spans="1:42" ht="15" hidden="1" customHeight="1">
      <c r="A21" s="525"/>
      <c r="B21" s="532"/>
      <c r="C21" s="535"/>
      <c r="D21" s="532"/>
      <c r="E21" s="532"/>
      <c r="F21" s="532"/>
      <c r="G21" s="532"/>
      <c r="H21" s="532"/>
      <c r="I21" s="532"/>
      <c r="J21" s="532"/>
      <c r="K21" s="533"/>
      <c r="L21" s="533"/>
      <c r="M21" s="533"/>
      <c r="N21" s="533"/>
      <c r="O21" s="532"/>
      <c r="P21" s="532"/>
      <c r="Q21" s="532"/>
      <c r="R21" s="532"/>
      <c r="S21" s="87" t="s">
        <v>230</v>
      </c>
      <c r="T21" s="88">
        <v>730802</v>
      </c>
      <c r="U21" s="69"/>
      <c r="V21" s="30">
        <v>200</v>
      </c>
      <c r="W21" s="69"/>
      <c r="X21" s="69"/>
      <c r="Y21" s="89"/>
      <c r="Z21" s="89" t="s">
        <v>172</v>
      </c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532"/>
      <c r="AL21" s="532"/>
      <c r="AM21" s="532"/>
      <c r="AN21" s="532"/>
      <c r="AO21" s="532"/>
      <c r="AP21" s="83"/>
    </row>
    <row r="22" spans="1:42" ht="30" hidden="1" customHeight="1">
      <c r="A22" s="525"/>
      <c r="B22" s="532"/>
      <c r="C22" s="535"/>
      <c r="D22" s="532"/>
      <c r="E22" s="532"/>
      <c r="F22" s="532"/>
      <c r="G22" s="532"/>
      <c r="H22" s="532"/>
      <c r="I22" s="532"/>
      <c r="J22" s="532"/>
      <c r="K22" s="533"/>
      <c r="L22" s="533"/>
      <c r="M22" s="533"/>
      <c r="N22" s="533"/>
      <c r="O22" s="532"/>
      <c r="P22" s="532"/>
      <c r="Q22" s="532"/>
      <c r="R22" s="532"/>
      <c r="S22" s="87" t="s">
        <v>223</v>
      </c>
      <c r="T22" s="88">
        <v>710509</v>
      </c>
      <c r="U22" s="69"/>
      <c r="V22" s="30">
        <v>50</v>
      </c>
      <c r="W22" s="69"/>
      <c r="X22" s="69"/>
      <c r="Y22" s="89"/>
      <c r="Z22" s="89"/>
      <c r="AA22" s="89"/>
      <c r="AB22" s="89" t="s">
        <v>172</v>
      </c>
      <c r="AC22" s="89"/>
      <c r="AD22" s="89"/>
      <c r="AE22" s="89"/>
      <c r="AF22" s="89"/>
      <c r="AG22" s="89"/>
      <c r="AH22" s="89"/>
      <c r="AI22" s="89"/>
      <c r="AJ22" s="89"/>
      <c r="AK22" s="532"/>
      <c r="AL22" s="532"/>
      <c r="AM22" s="532"/>
      <c r="AN22" s="532"/>
      <c r="AO22" s="532"/>
      <c r="AP22" s="83"/>
    </row>
    <row r="23" spans="1:42" ht="15" hidden="1" customHeight="1">
      <c r="A23" s="525"/>
      <c r="B23" s="532"/>
      <c r="C23" s="535"/>
      <c r="D23" s="532"/>
      <c r="E23" s="532"/>
      <c r="F23" s="532"/>
      <c r="G23" s="532"/>
      <c r="H23" s="532"/>
      <c r="I23" s="532"/>
      <c r="J23" s="532"/>
      <c r="K23" s="533"/>
      <c r="L23" s="533"/>
      <c r="M23" s="533"/>
      <c r="N23" s="533"/>
      <c r="O23" s="532"/>
      <c r="P23" s="532"/>
      <c r="Q23" s="532"/>
      <c r="R23" s="532"/>
      <c r="S23" s="87" t="s">
        <v>201</v>
      </c>
      <c r="T23" s="88">
        <v>730804</v>
      </c>
      <c r="U23" s="69"/>
      <c r="V23" s="30">
        <v>300</v>
      </c>
      <c r="W23" s="69"/>
      <c r="X23" s="69"/>
      <c r="Y23" s="89"/>
      <c r="Z23" s="89"/>
      <c r="AA23" s="89" t="s">
        <v>172</v>
      </c>
      <c r="AB23" s="89"/>
      <c r="AC23" s="89"/>
      <c r="AD23" s="89"/>
      <c r="AE23" s="89"/>
      <c r="AF23" s="89"/>
      <c r="AG23" s="89" t="s">
        <v>172</v>
      </c>
      <c r="AH23" s="89"/>
      <c r="AI23" s="89"/>
      <c r="AJ23" s="89"/>
      <c r="AK23" s="532"/>
      <c r="AL23" s="532"/>
      <c r="AM23" s="532"/>
      <c r="AN23" s="532"/>
      <c r="AO23" s="532"/>
      <c r="AP23" s="83"/>
    </row>
    <row r="24" spans="1:42" ht="15" hidden="1" customHeight="1">
      <c r="A24" s="525"/>
      <c r="B24" s="532"/>
      <c r="C24" s="535"/>
      <c r="D24" s="532"/>
      <c r="E24" s="532"/>
      <c r="F24" s="532"/>
      <c r="G24" s="532"/>
      <c r="H24" s="532"/>
      <c r="I24" s="532"/>
      <c r="J24" s="532"/>
      <c r="K24" s="533"/>
      <c r="L24" s="533"/>
      <c r="M24" s="533"/>
      <c r="N24" s="533"/>
      <c r="O24" s="532"/>
      <c r="P24" s="532"/>
      <c r="Q24" s="532"/>
      <c r="R24" s="532"/>
      <c r="S24" s="87" t="s">
        <v>253</v>
      </c>
      <c r="T24" s="88">
        <v>730805</v>
      </c>
      <c r="U24" s="69"/>
      <c r="V24" s="30">
        <v>100</v>
      </c>
      <c r="W24" s="69"/>
      <c r="X24" s="69"/>
      <c r="Y24" s="89"/>
      <c r="Z24" s="89"/>
      <c r="AA24" s="89" t="s">
        <v>172</v>
      </c>
      <c r="AB24" s="89"/>
      <c r="AC24" s="89"/>
      <c r="AD24" s="89"/>
      <c r="AE24" s="89"/>
      <c r="AF24" s="89"/>
      <c r="AG24" s="89" t="s">
        <v>172</v>
      </c>
      <c r="AH24" s="89"/>
      <c r="AI24" s="89"/>
      <c r="AJ24" s="89"/>
      <c r="AK24" s="532"/>
      <c r="AL24" s="532"/>
      <c r="AM24" s="532"/>
      <c r="AN24" s="532"/>
      <c r="AO24" s="532"/>
      <c r="AP24" s="83"/>
    </row>
    <row r="25" spans="1:42" ht="15" hidden="1" customHeight="1">
      <c r="A25" s="525"/>
      <c r="B25" s="532"/>
      <c r="C25" s="535"/>
      <c r="D25" s="532"/>
      <c r="E25" s="532"/>
      <c r="F25" s="532"/>
      <c r="G25" s="532"/>
      <c r="H25" s="532"/>
      <c r="I25" s="532"/>
      <c r="J25" s="532"/>
      <c r="K25" s="533"/>
      <c r="L25" s="533"/>
      <c r="M25" s="533"/>
      <c r="N25" s="533"/>
      <c r="O25" s="532"/>
      <c r="P25" s="532"/>
      <c r="Q25" s="532"/>
      <c r="R25" s="532"/>
      <c r="S25" s="87" t="s">
        <v>254</v>
      </c>
      <c r="T25" s="88">
        <v>730813</v>
      </c>
      <c r="U25" s="69"/>
      <c r="V25" s="30">
        <v>50</v>
      </c>
      <c r="W25" s="69"/>
      <c r="X25" s="69"/>
      <c r="Y25" s="89" t="s">
        <v>172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532"/>
      <c r="AL25" s="532"/>
      <c r="AM25" s="532"/>
      <c r="AN25" s="532"/>
      <c r="AO25" s="532"/>
      <c r="AP25" s="83"/>
    </row>
    <row r="26" spans="1:42" ht="15" hidden="1" customHeight="1">
      <c r="A26" s="525"/>
      <c r="B26" s="532"/>
      <c r="C26" s="535"/>
      <c r="D26" s="532"/>
      <c r="E26" s="532"/>
      <c r="F26" s="532"/>
      <c r="G26" s="532"/>
      <c r="H26" s="532"/>
      <c r="I26" s="532"/>
      <c r="J26" s="532"/>
      <c r="K26" s="533"/>
      <c r="L26" s="533"/>
      <c r="M26" s="533"/>
      <c r="N26" s="533"/>
      <c r="O26" s="532"/>
      <c r="P26" s="532"/>
      <c r="Q26" s="532"/>
      <c r="R26" s="532"/>
      <c r="S26" s="87" t="s">
        <v>255</v>
      </c>
      <c r="T26" s="88">
        <v>730811</v>
      </c>
      <c r="U26" s="69"/>
      <c r="V26" s="30">
        <v>150</v>
      </c>
      <c r="W26" s="69"/>
      <c r="X26" s="69"/>
      <c r="Y26" s="89"/>
      <c r="Z26" s="89"/>
      <c r="AA26" s="89" t="s">
        <v>172</v>
      </c>
      <c r="AB26" s="89"/>
      <c r="AC26" s="89"/>
      <c r="AD26" s="89"/>
      <c r="AE26" s="89"/>
      <c r="AF26" s="89"/>
      <c r="AG26" s="89"/>
      <c r="AH26" s="89"/>
      <c r="AI26" s="89"/>
      <c r="AJ26" s="89"/>
      <c r="AK26" s="532"/>
      <c r="AL26" s="532"/>
      <c r="AM26" s="532"/>
      <c r="AN26" s="532"/>
      <c r="AO26" s="532"/>
      <c r="AP26" s="83"/>
    </row>
    <row r="27" spans="1:42" ht="15" hidden="1" customHeight="1">
      <c r="A27" s="525"/>
      <c r="B27" s="532"/>
      <c r="C27" s="535"/>
      <c r="D27" s="532"/>
      <c r="E27" s="532"/>
      <c r="F27" s="532"/>
      <c r="G27" s="532"/>
      <c r="H27" s="532"/>
      <c r="I27" s="532"/>
      <c r="J27" s="532"/>
      <c r="K27" s="533"/>
      <c r="L27" s="533"/>
      <c r="M27" s="533"/>
      <c r="N27" s="533"/>
      <c r="O27" s="532"/>
      <c r="P27" s="532"/>
      <c r="Q27" s="532"/>
      <c r="R27" s="532"/>
      <c r="S27" s="87" t="s">
        <v>256</v>
      </c>
      <c r="T27" s="88">
        <v>731406</v>
      </c>
      <c r="U27" s="69"/>
      <c r="V27" s="30">
        <v>50</v>
      </c>
      <c r="W27" s="69"/>
      <c r="X27" s="69"/>
      <c r="Y27" s="89"/>
      <c r="Z27" s="89"/>
      <c r="AA27" s="89" t="s">
        <v>172</v>
      </c>
      <c r="AB27" s="89"/>
      <c r="AC27" s="89"/>
      <c r="AD27" s="89"/>
      <c r="AE27" s="89"/>
      <c r="AF27" s="89"/>
      <c r="AG27" s="89"/>
      <c r="AH27" s="89"/>
      <c r="AI27" s="89"/>
      <c r="AJ27" s="89"/>
      <c r="AK27" s="532"/>
      <c r="AL27" s="532"/>
      <c r="AM27" s="532"/>
      <c r="AN27" s="532"/>
      <c r="AO27" s="532"/>
      <c r="AP27" s="83"/>
    </row>
    <row r="28" spans="1:42" ht="30" hidden="1" customHeight="1">
      <c r="A28" s="525"/>
      <c r="B28" s="532"/>
      <c r="C28" s="535"/>
      <c r="D28" s="532"/>
      <c r="E28" s="532"/>
      <c r="F28" s="532"/>
      <c r="G28" s="532"/>
      <c r="H28" s="532"/>
      <c r="I28" s="532"/>
      <c r="J28" s="532"/>
      <c r="K28" s="533"/>
      <c r="L28" s="533"/>
      <c r="M28" s="533"/>
      <c r="N28" s="533"/>
      <c r="O28" s="532"/>
      <c r="P28" s="532"/>
      <c r="Q28" s="532"/>
      <c r="R28" s="532"/>
      <c r="S28" s="87" t="s">
        <v>257</v>
      </c>
      <c r="T28" s="88">
        <v>770102</v>
      </c>
      <c r="U28" s="69"/>
      <c r="V28" s="30">
        <v>200</v>
      </c>
      <c r="W28" s="69"/>
      <c r="X28" s="69"/>
      <c r="Y28" s="89"/>
      <c r="Z28" s="89"/>
      <c r="AA28" s="89"/>
      <c r="AB28" s="89"/>
      <c r="AC28" s="89"/>
      <c r="AD28" s="89"/>
      <c r="AE28" s="89"/>
      <c r="AF28" s="89" t="s">
        <v>172</v>
      </c>
      <c r="AG28" s="89"/>
      <c r="AH28" s="89"/>
      <c r="AI28" s="89"/>
      <c r="AJ28" s="89"/>
      <c r="AK28" s="532"/>
      <c r="AL28" s="532"/>
      <c r="AM28" s="532"/>
      <c r="AN28" s="532"/>
      <c r="AO28" s="532"/>
      <c r="AP28" s="83"/>
    </row>
    <row r="29" spans="1:42" ht="30" hidden="1" customHeight="1">
      <c r="A29" s="525"/>
      <c r="B29" s="532"/>
      <c r="C29" s="535"/>
      <c r="D29" s="532"/>
      <c r="E29" s="532"/>
      <c r="F29" s="532"/>
      <c r="G29" s="532"/>
      <c r="H29" s="532"/>
      <c r="I29" s="532"/>
      <c r="J29" s="532"/>
      <c r="K29" s="533"/>
      <c r="L29" s="533"/>
      <c r="M29" s="533"/>
      <c r="N29" s="533"/>
      <c r="O29" s="532"/>
      <c r="P29" s="532"/>
      <c r="Q29" s="532"/>
      <c r="R29" s="532"/>
      <c r="S29" s="87" t="s">
        <v>200</v>
      </c>
      <c r="T29" s="88">
        <v>730612</v>
      </c>
      <c r="U29" s="69"/>
      <c r="V29" s="30">
        <v>50</v>
      </c>
      <c r="W29" s="69"/>
      <c r="X29" s="69"/>
      <c r="Y29" s="89"/>
      <c r="Z29" s="89"/>
      <c r="AA29" s="89"/>
      <c r="AB29" s="89" t="s">
        <v>172</v>
      </c>
      <c r="AC29" s="89"/>
      <c r="AD29" s="89"/>
      <c r="AE29" s="89"/>
      <c r="AF29" s="89"/>
      <c r="AG29" s="89"/>
      <c r="AH29" s="89"/>
      <c r="AI29" s="89"/>
      <c r="AJ29" s="89"/>
      <c r="AK29" s="532"/>
      <c r="AL29" s="532"/>
      <c r="AM29" s="532"/>
      <c r="AN29" s="532"/>
      <c r="AO29" s="532"/>
      <c r="AP29" s="83"/>
    </row>
    <row r="30" spans="1:42" ht="15" hidden="1" customHeight="1">
      <c r="A30" s="525"/>
      <c r="B30" s="532"/>
      <c r="C30" s="535"/>
      <c r="D30" s="532"/>
      <c r="E30" s="532"/>
      <c r="F30" s="532"/>
      <c r="G30" s="532"/>
      <c r="H30" s="532"/>
      <c r="I30" s="532"/>
      <c r="J30" s="532"/>
      <c r="K30" s="533"/>
      <c r="L30" s="533"/>
      <c r="M30" s="533"/>
      <c r="N30" s="533"/>
      <c r="O30" s="532"/>
      <c r="P30" s="532"/>
      <c r="Q30" s="532"/>
      <c r="R30" s="532"/>
      <c r="S30" s="87" t="s">
        <v>206</v>
      </c>
      <c r="T30" s="88">
        <v>840103</v>
      </c>
      <c r="U30" s="69"/>
      <c r="V30" s="30">
        <v>50</v>
      </c>
      <c r="W30" s="69"/>
      <c r="X30" s="69"/>
      <c r="Y30" s="89"/>
      <c r="Z30" s="89"/>
      <c r="AA30" s="89"/>
      <c r="AB30" s="89" t="s">
        <v>172</v>
      </c>
      <c r="AC30" s="89"/>
      <c r="AD30" s="89"/>
      <c r="AE30" s="89"/>
      <c r="AF30" s="89"/>
      <c r="AG30" s="89"/>
      <c r="AH30" s="89"/>
      <c r="AI30" s="89"/>
      <c r="AJ30" s="89"/>
      <c r="AK30" s="532"/>
      <c r="AL30" s="532"/>
      <c r="AM30" s="532"/>
      <c r="AN30" s="532"/>
      <c r="AO30" s="532"/>
      <c r="AP30" s="83"/>
    </row>
    <row r="31" spans="1:42" ht="30" hidden="1" customHeight="1">
      <c r="A31" s="525"/>
      <c r="B31" s="532"/>
      <c r="C31" s="535"/>
      <c r="D31" s="532"/>
      <c r="E31" s="532"/>
      <c r="F31" s="532"/>
      <c r="G31" s="532"/>
      <c r="H31" s="532"/>
      <c r="I31" s="532"/>
      <c r="J31" s="532"/>
      <c r="K31" s="533"/>
      <c r="L31" s="533"/>
      <c r="M31" s="533"/>
      <c r="N31" s="533"/>
      <c r="O31" s="532"/>
      <c r="P31" s="532"/>
      <c r="Q31" s="532"/>
      <c r="R31" s="532"/>
      <c r="S31" s="87" t="s">
        <v>207</v>
      </c>
      <c r="T31" s="88">
        <v>731407</v>
      </c>
      <c r="U31" s="69"/>
      <c r="V31" s="30">
        <v>100</v>
      </c>
      <c r="W31" s="69"/>
      <c r="X31" s="69"/>
      <c r="Y31" s="89"/>
      <c r="Z31" s="89"/>
      <c r="AA31" s="89"/>
      <c r="AB31" s="89"/>
      <c r="AC31" s="89"/>
      <c r="AD31" s="89"/>
      <c r="AE31" s="89" t="s">
        <v>172</v>
      </c>
      <c r="AF31" s="89"/>
      <c r="AG31" s="89"/>
      <c r="AH31" s="89"/>
      <c r="AI31" s="89"/>
      <c r="AJ31" s="89"/>
      <c r="AK31" s="532"/>
      <c r="AL31" s="532"/>
      <c r="AM31" s="532"/>
      <c r="AN31" s="532"/>
      <c r="AO31" s="532"/>
      <c r="AP31" s="83"/>
    </row>
    <row r="32" spans="1:42" ht="30" hidden="1" customHeight="1">
      <c r="A32" s="525"/>
      <c r="B32" s="532"/>
      <c r="C32" s="535"/>
      <c r="D32" s="532"/>
      <c r="E32" s="532"/>
      <c r="F32" s="532"/>
      <c r="G32" s="532"/>
      <c r="H32" s="532"/>
      <c r="I32" s="532"/>
      <c r="J32" s="532"/>
      <c r="K32" s="533"/>
      <c r="L32" s="533"/>
      <c r="M32" s="533"/>
      <c r="N32" s="533"/>
      <c r="O32" s="532"/>
      <c r="P32" s="532"/>
      <c r="Q32" s="532"/>
      <c r="R32" s="532"/>
      <c r="S32" s="87" t="s">
        <v>207</v>
      </c>
      <c r="T32" s="88">
        <v>840107</v>
      </c>
      <c r="U32" s="69"/>
      <c r="V32" s="30">
        <v>500</v>
      </c>
      <c r="W32" s="69"/>
      <c r="X32" s="69"/>
      <c r="Y32" s="89"/>
      <c r="Z32" s="89"/>
      <c r="AA32" s="89"/>
      <c r="AB32" s="89"/>
      <c r="AC32" s="89"/>
      <c r="AD32" s="89"/>
      <c r="AE32" s="89" t="s">
        <v>172</v>
      </c>
      <c r="AF32" s="89"/>
      <c r="AG32" s="89"/>
      <c r="AH32" s="89"/>
      <c r="AI32" s="89"/>
      <c r="AJ32" s="89"/>
      <c r="AK32" s="532"/>
      <c r="AL32" s="532"/>
      <c r="AM32" s="532"/>
      <c r="AN32" s="532"/>
      <c r="AO32" s="532"/>
      <c r="AP32" s="83"/>
    </row>
    <row r="33" spans="1:41" ht="14.45" hidden="1" customHeight="1">
      <c r="A33" s="525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7"/>
      <c r="T33" s="536"/>
      <c r="U33" s="536"/>
      <c r="V33" s="90">
        <f>SUM(V9:V32)</f>
        <v>47108.92</v>
      </c>
      <c r="W33" s="63"/>
      <c r="X33" s="63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63"/>
      <c r="AL33" s="63"/>
      <c r="AM33" s="63"/>
      <c r="AN33" s="63"/>
      <c r="AO33" s="63"/>
    </row>
    <row r="34" spans="1:41" ht="15" hidden="1" customHeight="1">
      <c r="A34" s="525"/>
      <c r="B34" s="525" t="s">
        <v>258</v>
      </c>
      <c r="C34" s="525" t="s">
        <v>981</v>
      </c>
      <c r="D34" s="525" t="s">
        <v>982</v>
      </c>
      <c r="E34" s="525" t="s">
        <v>983</v>
      </c>
      <c r="F34" s="530" t="s">
        <v>261</v>
      </c>
      <c r="G34" s="525" t="s">
        <v>984</v>
      </c>
      <c r="H34" s="531" t="s">
        <v>985</v>
      </c>
      <c r="I34" s="525" t="s">
        <v>264</v>
      </c>
      <c r="J34" s="525" t="s">
        <v>171</v>
      </c>
      <c r="K34" s="525"/>
      <c r="L34" s="527" t="s">
        <v>172</v>
      </c>
      <c r="M34" s="525"/>
      <c r="N34" s="527" t="s">
        <v>172</v>
      </c>
      <c r="O34" s="528" t="s">
        <v>986</v>
      </c>
      <c r="P34" s="525"/>
      <c r="Q34" s="525" t="s">
        <v>987</v>
      </c>
      <c r="R34" s="525"/>
      <c r="S34" s="92" t="s">
        <v>174</v>
      </c>
      <c r="T34" s="93">
        <v>710105</v>
      </c>
      <c r="U34" s="63"/>
      <c r="V34" s="124"/>
      <c r="W34" s="63"/>
      <c r="X34" s="63"/>
      <c r="Y34" s="91" t="s">
        <v>172</v>
      </c>
      <c r="Z34" s="91" t="s">
        <v>172</v>
      </c>
      <c r="AA34" s="91" t="s">
        <v>172</v>
      </c>
      <c r="AB34" s="91" t="s">
        <v>172</v>
      </c>
      <c r="AC34" s="91" t="s">
        <v>172</v>
      </c>
      <c r="AD34" s="91" t="s">
        <v>172</v>
      </c>
      <c r="AE34" s="91" t="s">
        <v>172</v>
      </c>
      <c r="AF34" s="91" t="s">
        <v>172</v>
      </c>
      <c r="AG34" s="91" t="s">
        <v>172</v>
      </c>
      <c r="AH34" s="91" t="s">
        <v>172</v>
      </c>
      <c r="AI34" s="91" t="s">
        <v>172</v>
      </c>
      <c r="AJ34" s="91" t="s">
        <v>172</v>
      </c>
      <c r="AK34" s="525" t="s">
        <v>988</v>
      </c>
      <c r="AL34" s="525" t="s">
        <v>989</v>
      </c>
      <c r="AM34" s="525"/>
      <c r="AN34" s="63"/>
      <c r="AO34" s="525" t="s">
        <v>990</v>
      </c>
    </row>
    <row r="35" spans="1:41" ht="15" hidden="1" customHeight="1">
      <c r="A35" s="525"/>
      <c r="B35" s="525"/>
      <c r="C35" s="525"/>
      <c r="D35" s="525"/>
      <c r="E35" s="525"/>
      <c r="F35" s="530"/>
      <c r="G35" s="525"/>
      <c r="H35" s="531"/>
      <c r="I35" s="525"/>
      <c r="J35" s="525"/>
      <c r="K35" s="525"/>
      <c r="L35" s="527"/>
      <c r="M35" s="525"/>
      <c r="N35" s="527"/>
      <c r="O35" s="528"/>
      <c r="P35" s="525"/>
      <c r="Q35" s="525"/>
      <c r="R35" s="525"/>
      <c r="S35" s="92" t="s">
        <v>179</v>
      </c>
      <c r="T35" s="93">
        <v>710203</v>
      </c>
      <c r="U35" s="63"/>
      <c r="V35" s="124"/>
      <c r="W35" s="63"/>
      <c r="X35" s="63"/>
      <c r="Y35" s="91" t="s">
        <v>172</v>
      </c>
      <c r="Z35" s="91" t="s">
        <v>172</v>
      </c>
      <c r="AA35" s="91" t="s">
        <v>172</v>
      </c>
      <c r="AB35" s="91" t="s">
        <v>172</v>
      </c>
      <c r="AC35" s="91" t="s">
        <v>172</v>
      </c>
      <c r="AD35" s="91" t="s">
        <v>172</v>
      </c>
      <c r="AE35" s="91" t="s">
        <v>172</v>
      </c>
      <c r="AF35" s="91" t="s">
        <v>172</v>
      </c>
      <c r="AG35" s="91" t="s">
        <v>172</v>
      </c>
      <c r="AH35" s="91" t="s">
        <v>172</v>
      </c>
      <c r="AI35" s="91" t="s">
        <v>172</v>
      </c>
      <c r="AJ35" s="91" t="s">
        <v>172</v>
      </c>
      <c r="AK35" s="525"/>
      <c r="AL35" s="525"/>
      <c r="AM35" s="525"/>
      <c r="AN35" s="63"/>
      <c r="AO35" s="525"/>
    </row>
    <row r="36" spans="1:41" hidden="1">
      <c r="A36" s="525"/>
      <c r="B36" s="525"/>
      <c r="C36" s="525"/>
      <c r="D36" s="525"/>
      <c r="E36" s="525"/>
      <c r="F36" s="530"/>
      <c r="G36" s="525"/>
      <c r="H36" s="531"/>
      <c r="I36" s="525"/>
      <c r="J36" s="525"/>
      <c r="K36" s="525"/>
      <c r="L36" s="527"/>
      <c r="M36" s="525"/>
      <c r="N36" s="527"/>
      <c r="O36" s="528"/>
      <c r="P36" s="525"/>
      <c r="Q36" s="525"/>
      <c r="R36" s="525"/>
      <c r="S36" s="92" t="s">
        <v>181</v>
      </c>
      <c r="T36" s="93">
        <v>710204</v>
      </c>
      <c r="U36" s="63"/>
      <c r="V36" s="124"/>
      <c r="W36" s="63"/>
      <c r="X36" s="63"/>
      <c r="Y36" s="91" t="s">
        <v>172</v>
      </c>
      <c r="Z36" s="91" t="s">
        <v>172</v>
      </c>
      <c r="AA36" s="91" t="s">
        <v>172</v>
      </c>
      <c r="AB36" s="91" t="s">
        <v>172</v>
      </c>
      <c r="AC36" s="91" t="s">
        <v>172</v>
      </c>
      <c r="AD36" s="91" t="s">
        <v>172</v>
      </c>
      <c r="AE36" s="91" t="s">
        <v>172</v>
      </c>
      <c r="AF36" s="91" t="s">
        <v>172</v>
      </c>
      <c r="AG36" s="91" t="s">
        <v>172</v>
      </c>
      <c r="AH36" s="91" t="s">
        <v>172</v>
      </c>
      <c r="AI36" s="91" t="s">
        <v>172</v>
      </c>
      <c r="AJ36" s="91" t="s">
        <v>172</v>
      </c>
      <c r="AK36" s="525"/>
      <c r="AL36" s="525"/>
      <c r="AM36" s="525"/>
      <c r="AN36" s="63"/>
      <c r="AO36" s="525"/>
    </row>
    <row r="37" spans="1:41" hidden="1">
      <c r="A37" s="525"/>
      <c r="B37" s="525"/>
      <c r="C37" s="525"/>
      <c r="D37" s="525"/>
      <c r="E37" s="525"/>
      <c r="F37" s="530"/>
      <c r="G37" s="525"/>
      <c r="H37" s="531"/>
      <c r="I37" s="525"/>
      <c r="J37" s="525"/>
      <c r="K37" s="525"/>
      <c r="L37" s="527"/>
      <c r="M37" s="525"/>
      <c r="N37" s="527"/>
      <c r="O37" s="528"/>
      <c r="P37" s="525"/>
      <c r="Q37" s="525"/>
      <c r="R37" s="525"/>
      <c r="S37" s="92" t="s">
        <v>188</v>
      </c>
      <c r="T37" s="93">
        <v>710601</v>
      </c>
      <c r="U37" s="63"/>
      <c r="V37" s="124"/>
      <c r="W37" s="63"/>
      <c r="X37" s="63"/>
      <c r="Y37" s="91" t="s">
        <v>172</v>
      </c>
      <c r="Z37" s="91" t="s">
        <v>172</v>
      </c>
      <c r="AA37" s="91" t="s">
        <v>172</v>
      </c>
      <c r="AB37" s="91" t="s">
        <v>172</v>
      </c>
      <c r="AC37" s="91" t="s">
        <v>172</v>
      </c>
      <c r="AD37" s="91" t="s">
        <v>172</v>
      </c>
      <c r="AE37" s="91" t="s">
        <v>172</v>
      </c>
      <c r="AF37" s="91" t="s">
        <v>172</v>
      </c>
      <c r="AG37" s="91" t="s">
        <v>172</v>
      </c>
      <c r="AH37" s="91" t="s">
        <v>172</v>
      </c>
      <c r="AI37" s="91" t="s">
        <v>172</v>
      </c>
      <c r="AJ37" s="91" t="s">
        <v>172</v>
      </c>
      <c r="AK37" s="525"/>
      <c r="AL37" s="525"/>
      <c r="AM37" s="525"/>
      <c r="AN37" s="63"/>
      <c r="AO37" s="525"/>
    </row>
    <row r="38" spans="1:41" hidden="1">
      <c r="A38" s="525"/>
      <c r="B38" s="525"/>
      <c r="C38" s="525"/>
      <c r="D38" s="525"/>
      <c r="E38" s="525"/>
      <c r="F38" s="530"/>
      <c r="G38" s="525"/>
      <c r="H38" s="531"/>
      <c r="I38" s="525"/>
      <c r="J38" s="525"/>
      <c r="K38" s="525"/>
      <c r="L38" s="527"/>
      <c r="M38" s="525"/>
      <c r="N38" s="527"/>
      <c r="O38" s="528"/>
      <c r="P38" s="525"/>
      <c r="Q38" s="525"/>
      <c r="R38" s="525"/>
      <c r="S38" s="92" t="s">
        <v>190</v>
      </c>
      <c r="T38" s="94">
        <v>730802</v>
      </c>
      <c r="U38" s="63"/>
      <c r="V38" s="124"/>
      <c r="W38" s="63"/>
      <c r="X38" s="63"/>
      <c r="Y38" s="91" t="s">
        <v>172</v>
      </c>
      <c r="Z38" s="91" t="s">
        <v>172</v>
      </c>
      <c r="AA38" s="91" t="s">
        <v>172</v>
      </c>
      <c r="AB38" s="91" t="s">
        <v>172</v>
      </c>
      <c r="AC38" s="91" t="s">
        <v>172</v>
      </c>
      <c r="AD38" s="91" t="s">
        <v>172</v>
      </c>
      <c r="AE38" s="91" t="s">
        <v>172</v>
      </c>
      <c r="AF38" s="91" t="s">
        <v>172</v>
      </c>
      <c r="AG38" s="91" t="s">
        <v>172</v>
      </c>
      <c r="AH38" s="91" t="s">
        <v>172</v>
      </c>
      <c r="AI38" s="91" t="s">
        <v>172</v>
      </c>
      <c r="AJ38" s="91" t="s">
        <v>172</v>
      </c>
      <c r="AK38" s="525"/>
      <c r="AL38" s="525"/>
      <c r="AM38" s="525"/>
      <c r="AN38" s="63"/>
      <c r="AO38" s="525"/>
    </row>
    <row r="39" spans="1:41">
      <c r="A39" s="525"/>
      <c r="B39" s="525"/>
      <c r="C39" s="525"/>
      <c r="D39" s="525"/>
      <c r="E39" s="525"/>
      <c r="F39" s="530"/>
      <c r="G39" s="525"/>
      <c r="H39" s="531"/>
      <c r="I39" s="525"/>
      <c r="J39" s="525"/>
      <c r="K39" s="525"/>
      <c r="L39" s="527"/>
      <c r="M39" s="525"/>
      <c r="N39" s="527"/>
      <c r="O39" s="528"/>
      <c r="P39" s="525"/>
      <c r="Q39" s="525"/>
      <c r="R39" s="525"/>
      <c r="S39" s="95" t="s">
        <v>249</v>
      </c>
      <c r="T39" s="94">
        <v>710707</v>
      </c>
      <c r="U39" s="63"/>
      <c r="V39" s="124">
        <v>0.01</v>
      </c>
      <c r="W39" s="63"/>
      <c r="X39" s="63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525"/>
      <c r="AL39" s="525"/>
      <c r="AM39" s="525"/>
      <c r="AN39" s="63"/>
      <c r="AO39" s="525"/>
    </row>
    <row r="40" spans="1:41" ht="25.5">
      <c r="A40" s="525"/>
      <c r="B40" s="525"/>
      <c r="C40" s="525"/>
      <c r="D40" s="525"/>
      <c r="E40" s="525"/>
      <c r="F40" s="530"/>
      <c r="G40" s="525"/>
      <c r="H40" s="531"/>
      <c r="I40" s="525"/>
      <c r="J40" s="525"/>
      <c r="K40" s="525"/>
      <c r="L40" s="527"/>
      <c r="M40" s="525"/>
      <c r="N40" s="527"/>
      <c r="O40" s="528"/>
      <c r="P40" s="525"/>
      <c r="Q40" s="525" t="s">
        <v>991</v>
      </c>
      <c r="R40" s="525"/>
      <c r="S40" s="95" t="s">
        <v>992</v>
      </c>
      <c r="T40" s="94">
        <v>730303</v>
      </c>
      <c r="U40" s="63"/>
      <c r="V40" s="124">
        <v>300</v>
      </c>
      <c r="W40" s="63"/>
      <c r="X40" s="63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525"/>
      <c r="AL40" s="525"/>
      <c r="AM40" s="525"/>
      <c r="AN40" s="63"/>
      <c r="AO40" s="525"/>
    </row>
    <row r="41" spans="1:41" ht="14.25" customHeight="1">
      <c r="A41" s="525"/>
      <c r="B41" s="525"/>
      <c r="C41" s="525"/>
      <c r="D41" s="525"/>
      <c r="E41" s="525"/>
      <c r="F41" s="530"/>
      <c r="G41" s="525"/>
      <c r="H41" s="531"/>
      <c r="I41" s="525"/>
      <c r="J41" s="525"/>
      <c r="K41" s="525"/>
      <c r="L41" s="527"/>
      <c r="M41" s="525"/>
      <c r="N41" s="527"/>
      <c r="O41" s="528"/>
      <c r="P41" s="525"/>
      <c r="Q41" s="525"/>
      <c r="R41" s="525"/>
      <c r="S41" s="96" t="s">
        <v>215</v>
      </c>
      <c r="T41" s="94">
        <v>730301</v>
      </c>
      <c r="U41" s="63"/>
      <c r="V41" s="124">
        <v>100</v>
      </c>
      <c r="W41" s="63"/>
      <c r="X41" s="63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525"/>
      <c r="AL41" s="525"/>
      <c r="AM41" s="525"/>
      <c r="AN41" s="63"/>
      <c r="AO41" s="525"/>
    </row>
    <row r="42" spans="1:41" ht="25.5">
      <c r="A42" s="525"/>
      <c r="B42" s="525"/>
      <c r="C42" s="525"/>
      <c r="D42" s="525"/>
      <c r="E42" s="525"/>
      <c r="F42" s="530"/>
      <c r="G42" s="525"/>
      <c r="H42" s="531"/>
      <c r="I42" s="525"/>
      <c r="J42" s="525"/>
      <c r="K42" s="525"/>
      <c r="L42" s="527"/>
      <c r="M42" s="525"/>
      <c r="N42" s="527"/>
      <c r="O42" s="528"/>
      <c r="P42" s="525"/>
      <c r="Q42" s="525"/>
      <c r="R42" s="525"/>
      <c r="S42" s="96" t="s">
        <v>993</v>
      </c>
      <c r="T42" s="94">
        <v>730612</v>
      </c>
      <c r="U42" s="63"/>
      <c r="V42" s="124">
        <v>100</v>
      </c>
      <c r="W42" s="63"/>
      <c r="X42" s="63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525"/>
      <c r="AL42" s="525"/>
      <c r="AM42" s="525"/>
      <c r="AN42" s="63"/>
      <c r="AO42" s="525"/>
    </row>
    <row r="43" spans="1:41" ht="33" customHeight="1">
      <c r="A43" s="525"/>
      <c r="B43" s="525"/>
      <c r="C43" s="525"/>
      <c r="D43" s="525"/>
      <c r="E43" s="525"/>
      <c r="F43" s="530"/>
      <c r="G43" s="525"/>
      <c r="H43" s="531"/>
      <c r="I43" s="525"/>
      <c r="J43" s="525"/>
      <c r="K43" s="525"/>
      <c r="L43" s="527"/>
      <c r="M43" s="525"/>
      <c r="N43" s="527"/>
      <c r="O43" s="528"/>
      <c r="P43" s="525"/>
      <c r="Q43" s="529" t="s">
        <v>994</v>
      </c>
      <c r="R43" s="525"/>
      <c r="S43" s="97" t="s">
        <v>251</v>
      </c>
      <c r="T43" s="68">
        <v>730204</v>
      </c>
      <c r="U43" s="63"/>
      <c r="V43" s="124">
        <v>2500</v>
      </c>
      <c r="W43" s="63"/>
      <c r="X43" s="63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525"/>
      <c r="AL43" s="525"/>
      <c r="AM43" s="525"/>
      <c r="AN43" s="63" t="s">
        <v>995</v>
      </c>
      <c r="AO43" s="525" t="s">
        <v>996</v>
      </c>
    </row>
    <row r="44" spans="1:41" ht="36" customHeight="1">
      <c r="A44" s="525"/>
      <c r="B44" s="525"/>
      <c r="C44" s="525"/>
      <c r="D44" s="525"/>
      <c r="E44" s="525"/>
      <c r="F44" s="530"/>
      <c r="G44" s="525"/>
      <c r="H44" s="531"/>
      <c r="I44" s="525"/>
      <c r="J44" s="525"/>
      <c r="K44" s="525"/>
      <c r="L44" s="527"/>
      <c r="M44" s="525"/>
      <c r="N44" s="527"/>
      <c r="O44" s="528"/>
      <c r="P44" s="525"/>
      <c r="Q44" s="529"/>
      <c r="R44" s="525"/>
      <c r="S44" s="98" t="s">
        <v>203</v>
      </c>
      <c r="T44" s="68">
        <v>730207</v>
      </c>
      <c r="U44" s="63"/>
      <c r="V44" s="124">
        <v>2000</v>
      </c>
      <c r="W44" s="63"/>
      <c r="X44" s="63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525"/>
      <c r="AL44" s="525"/>
      <c r="AM44" s="525"/>
      <c r="AN44" s="63" t="s">
        <v>997</v>
      </c>
      <c r="AO44" s="525"/>
    </row>
    <row r="45" spans="1:41" ht="60">
      <c r="A45" s="525"/>
      <c r="B45" s="525"/>
      <c r="C45" s="525"/>
      <c r="D45" s="525"/>
      <c r="E45" s="525"/>
      <c r="F45" s="530"/>
      <c r="G45" s="525"/>
      <c r="H45" s="531"/>
      <c r="I45" s="525"/>
      <c r="J45" s="525"/>
      <c r="K45" s="525"/>
      <c r="L45" s="527"/>
      <c r="M45" s="525"/>
      <c r="N45" s="527"/>
      <c r="O45" s="528"/>
      <c r="P45" s="99"/>
      <c r="Q45" s="66" t="s">
        <v>998</v>
      </c>
      <c r="R45" s="99"/>
      <c r="S45" s="100" t="s">
        <v>252</v>
      </c>
      <c r="T45" s="68">
        <v>730404</v>
      </c>
      <c r="U45" s="63"/>
      <c r="V45" s="124">
        <v>500</v>
      </c>
      <c r="W45" s="63"/>
      <c r="X45" s="63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525"/>
      <c r="AL45" s="525"/>
      <c r="AM45" s="525"/>
      <c r="AN45" s="63"/>
      <c r="AO45" s="526" t="s">
        <v>999</v>
      </c>
    </row>
    <row r="46" spans="1:41" ht="33" customHeight="1">
      <c r="A46" s="525"/>
      <c r="B46" s="525"/>
      <c r="C46" s="525"/>
      <c r="D46" s="525"/>
      <c r="E46" s="525"/>
      <c r="F46" s="530"/>
      <c r="G46" s="525"/>
      <c r="H46" s="531"/>
      <c r="I46" s="525"/>
      <c r="J46" s="525"/>
      <c r="K46" s="525"/>
      <c r="L46" s="527"/>
      <c r="M46" s="525"/>
      <c r="N46" s="527"/>
      <c r="O46" s="528"/>
      <c r="P46" s="525"/>
      <c r="Q46" s="526" t="s">
        <v>1000</v>
      </c>
      <c r="R46" s="525"/>
      <c r="S46" s="100" t="s">
        <v>1001</v>
      </c>
      <c r="T46" s="79">
        <v>731404</v>
      </c>
      <c r="U46" s="63"/>
      <c r="V46" s="126">
        <v>600</v>
      </c>
      <c r="W46" s="63"/>
      <c r="X46" s="63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525"/>
      <c r="AL46" s="525"/>
      <c r="AM46" s="525"/>
      <c r="AN46" s="63"/>
      <c r="AO46" s="526"/>
    </row>
    <row r="47" spans="1:41" ht="27.95" customHeight="1">
      <c r="A47" s="525"/>
      <c r="B47" s="525"/>
      <c r="C47" s="525"/>
      <c r="D47" s="525"/>
      <c r="E47" s="525"/>
      <c r="F47" s="530"/>
      <c r="G47" s="525"/>
      <c r="H47" s="531"/>
      <c r="I47" s="525"/>
      <c r="J47" s="525"/>
      <c r="K47" s="525"/>
      <c r="L47" s="527"/>
      <c r="M47" s="525"/>
      <c r="N47" s="527"/>
      <c r="O47" s="528"/>
      <c r="P47" s="525"/>
      <c r="Q47" s="526"/>
      <c r="R47" s="525"/>
      <c r="S47" s="100" t="s">
        <v>231</v>
      </c>
      <c r="T47" s="79">
        <v>840104</v>
      </c>
      <c r="U47" s="63"/>
      <c r="V47" s="126">
        <v>2000</v>
      </c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525"/>
      <c r="AL47" s="525"/>
      <c r="AM47" s="525"/>
      <c r="AN47" s="63"/>
      <c r="AO47" s="526"/>
    </row>
    <row r="48" spans="1:41" ht="48">
      <c r="A48" s="525"/>
      <c r="B48" s="525"/>
      <c r="C48" s="525"/>
      <c r="D48" s="525"/>
      <c r="E48" s="525"/>
      <c r="F48" s="530"/>
      <c r="G48" s="525"/>
      <c r="H48" s="531"/>
      <c r="I48" s="525"/>
      <c r="J48" s="525"/>
      <c r="K48" s="525"/>
      <c r="L48" s="527"/>
      <c r="M48" s="525"/>
      <c r="N48" s="527"/>
      <c r="O48" s="528"/>
      <c r="P48" s="63"/>
      <c r="Q48" s="66" t="s">
        <v>1002</v>
      </c>
      <c r="R48" s="99"/>
      <c r="S48" s="100" t="s">
        <v>201</v>
      </c>
      <c r="T48" s="78">
        <v>730804</v>
      </c>
      <c r="U48" s="63"/>
      <c r="V48" s="125">
        <v>3000</v>
      </c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525"/>
      <c r="AL48" s="525"/>
      <c r="AM48" s="525"/>
      <c r="AN48" s="63"/>
      <c r="AO48" s="526"/>
    </row>
    <row r="49" spans="1:42">
      <c r="A49" s="525"/>
      <c r="B49" s="525"/>
      <c r="C49" s="525"/>
      <c r="D49" s="525"/>
      <c r="E49" s="525"/>
      <c r="F49" s="530"/>
      <c r="G49" s="525"/>
      <c r="H49" s="531"/>
      <c r="I49" s="525"/>
      <c r="J49" s="525"/>
      <c r="K49" s="525"/>
      <c r="L49" s="527"/>
      <c r="M49" s="525"/>
      <c r="N49" s="527"/>
      <c r="O49" s="528"/>
      <c r="P49" s="525"/>
      <c r="Q49" s="526" t="s">
        <v>1003</v>
      </c>
      <c r="R49" s="525"/>
      <c r="S49" s="100" t="s">
        <v>254</v>
      </c>
      <c r="T49" s="79">
        <v>730813</v>
      </c>
      <c r="U49" s="63"/>
      <c r="V49" s="125">
        <v>1000</v>
      </c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525"/>
      <c r="AL49" s="525"/>
      <c r="AM49" s="525"/>
      <c r="AN49" s="525"/>
      <c r="AO49" s="526"/>
    </row>
    <row r="50" spans="1:42">
      <c r="A50" s="525"/>
      <c r="B50" s="525"/>
      <c r="C50" s="525"/>
      <c r="D50" s="525"/>
      <c r="E50" s="525"/>
      <c r="F50" s="530"/>
      <c r="G50" s="525"/>
      <c r="H50" s="531"/>
      <c r="I50" s="525"/>
      <c r="J50" s="525"/>
      <c r="K50" s="525"/>
      <c r="L50" s="527"/>
      <c r="M50" s="525"/>
      <c r="N50" s="527"/>
      <c r="O50" s="528"/>
      <c r="P50" s="525"/>
      <c r="Q50" s="526"/>
      <c r="R50" s="525"/>
      <c r="S50" s="499" t="s">
        <v>207</v>
      </c>
      <c r="T50" s="79">
        <v>840107</v>
      </c>
      <c r="U50" s="63"/>
      <c r="V50" s="125">
        <f>5000+AP50</f>
        <v>8000</v>
      </c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525"/>
      <c r="AL50" s="525"/>
      <c r="AM50" s="525"/>
      <c r="AN50" s="525"/>
      <c r="AO50" s="526"/>
      <c r="AP50" s="82">
        <v>3000</v>
      </c>
    </row>
    <row r="51" spans="1:42">
      <c r="A51" s="525"/>
      <c r="B51" s="525"/>
      <c r="C51" s="525"/>
      <c r="D51" s="525"/>
      <c r="E51" s="525"/>
      <c r="F51" s="530"/>
      <c r="G51" s="525"/>
      <c r="H51" s="531"/>
      <c r="I51" s="525"/>
      <c r="J51" s="525"/>
      <c r="K51" s="525"/>
      <c r="L51" s="527"/>
      <c r="M51" s="525"/>
      <c r="N51" s="527"/>
      <c r="O51" s="528"/>
      <c r="P51" s="525"/>
      <c r="Q51" s="526"/>
      <c r="R51" s="525"/>
      <c r="S51" s="100" t="s">
        <v>1004</v>
      </c>
      <c r="T51" s="79">
        <v>730243</v>
      </c>
      <c r="U51" s="63"/>
      <c r="V51" s="125">
        <v>500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525"/>
      <c r="AL51" s="525"/>
      <c r="AM51" s="525"/>
      <c r="AN51" s="525"/>
      <c r="AO51" s="526"/>
    </row>
    <row r="52" spans="1:42" ht="72">
      <c r="A52" s="525"/>
      <c r="B52" s="525"/>
      <c r="C52" s="525"/>
      <c r="D52" s="525"/>
      <c r="E52" s="525"/>
      <c r="F52" s="530"/>
      <c r="G52" s="525"/>
      <c r="H52" s="531"/>
      <c r="I52" s="525"/>
      <c r="J52" s="525"/>
      <c r="K52" s="525"/>
      <c r="L52" s="527"/>
      <c r="M52" s="525"/>
      <c r="N52" s="527"/>
      <c r="O52" s="528"/>
      <c r="P52" s="63"/>
      <c r="Q52" s="66" t="s">
        <v>1005</v>
      </c>
      <c r="R52" s="63"/>
      <c r="S52" s="100" t="s">
        <v>206</v>
      </c>
      <c r="T52" s="78">
        <v>840103</v>
      </c>
      <c r="U52" s="63"/>
      <c r="V52" s="125">
        <v>0.01</v>
      </c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525"/>
      <c r="AL52" s="525"/>
      <c r="AM52" s="525"/>
      <c r="AN52" s="63"/>
      <c r="AO52" s="526"/>
    </row>
    <row r="53" spans="1:42" ht="60">
      <c r="A53" s="525"/>
      <c r="B53" s="525"/>
      <c r="C53" s="525"/>
      <c r="D53" s="525"/>
      <c r="E53" s="525"/>
      <c r="F53" s="530"/>
      <c r="G53" s="525"/>
      <c r="H53" s="531"/>
      <c r="I53" s="525"/>
      <c r="J53" s="525"/>
      <c r="K53" s="525"/>
      <c r="L53" s="527"/>
      <c r="M53" s="525"/>
      <c r="N53" s="527"/>
      <c r="O53" s="528"/>
      <c r="P53" s="63"/>
      <c r="Q53" s="66" t="s">
        <v>1006</v>
      </c>
      <c r="R53" s="63"/>
      <c r="S53" s="53" t="s">
        <v>1007</v>
      </c>
      <c r="T53" s="78">
        <v>730824</v>
      </c>
      <c r="U53" s="63"/>
      <c r="V53" s="125">
        <f>9000+AP53</f>
        <v>6000</v>
      </c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525"/>
      <c r="AL53" s="525"/>
      <c r="AM53" s="525"/>
      <c r="AN53" s="63"/>
      <c r="AO53" s="526"/>
      <c r="AP53" s="82">
        <v>-3000</v>
      </c>
    </row>
    <row r="54" spans="1:42">
      <c r="V54" s="111">
        <f>SUM(V34:V53)</f>
        <v>26600.02</v>
      </c>
    </row>
    <row r="71" spans="19:20">
      <c r="S71" s="101"/>
      <c r="T71" s="102"/>
    </row>
    <row r="72" spans="19:20">
      <c r="S72" s="101"/>
      <c r="T72" s="102"/>
    </row>
    <row r="77" spans="19:20">
      <c r="S77" s="101"/>
      <c r="T77" s="103"/>
    </row>
  </sheetData>
  <mergeCells count="89">
    <mergeCell ref="B2:AO3"/>
    <mergeCell ref="B4:AO4"/>
    <mergeCell ref="A5:A7"/>
    <mergeCell ref="B5:B7"/>
    <mergeCell ref="C5:C7"/>
    <mergeCell ref="D5:D7"/>
    <mergeCell ref="E5:E7"/>
    <mergeCell ref="F5:N5"/>
    <mergeCell ref="O5:Q5"/>
    <mergeCell ref="R5:AJ5"/>
    <mergeCell ref="AK5:AM5"/>
    <mergeCell ref="AN5:AO5"/>
    <mergeCell ref="F6:F7"/>
    <mergeCell ref="G6:G7"/>
    <mergeCell ref="H6:H7"/>
    <mergeCell ref="I6:I7"/>
    <mergeCell ref="J6:J7"/>
    <mergeCell ref="K6:N6"/>
    <mergeCell ref="O6:O7"/>
    <mergeCell ref="P6:P7"/>
    <mergeCell ref="AK6:AK7"/>
    <mergeCell ref="AL6:AM7"/>
    <mergeCell ref="AN6:AN7"/>
    <mergeCell ref="AO6:AO7"/>
    <mergeCell ref="A9:A53"/>
    <mergeCell ref="B9:B32"/>
    <mergeCell ref="C9:C32"/>
    <mergeCell ref="D9:D32"/>
    <mergeCell ref="E9:E32"/>
    <mergeCell ref="F9:F32"/>
    <mergeCell ref="Q6:Q7"/>
    <mergeCell ref="R6:R7"/>
    <mergeCell ref="S6:S7"/>
    <mergeCell ref="T6:T7"/>
    <mergeCell ref="U6:X6"/>
    <mergeCell ref="Y6:AJ6"/>
    <mergeCell ref="B33:U33"/>
    <mergeCell ref="R9:R32"/>
    <mergeCell ref="G9:G32"/>
    <mergeCell ref="H9:H32"/>
    <mergeCell ref="I9:I32"/>
    <mergeCell ref="J9:J32"/>
    <mergeCell ref="K9:K32"/>
    <mergeCell ref="L9:L32"/>
    <mergeCell ref="M9:M32"/>
    <mergeCell ref="N9:N32"/>
    <mergeCell ref="O9:O32"/>
    <mergeCell ref="P9:P32"/>
    <mergeCell ref="Q9:Q32"/>
    <mergeCell ref="AK9:AK32"/>
    <mergeCell ref="AL9:AL32"/>
    <mergeCell ref="AM9:AM32"/>
    <mergeCell ref="AN9:AN32"/>
    <mergeCell ref="AO9:AO32"/>
    <mergeCell ref="M34:M53"/>
    <mergeCell ref="B34:B53"/>
    <mergeCell ref="C34:C53"/>
    <mergeCell ref="D34:D53"/>
    <mergeCell ref="E34:E53"/>
    <mergeCell ref="F34:F53"/>
    <mergeCell ref="G34:G53"/>
    <mergeCell ref="H34:H53"/>
    <mergeCell ref="I34:I53"/>
    <mergeCell ref="J34:J53"/>
    <mergeCell ref="K34:K53"/>
    <mergeCell ref="L34:L53"/>
    <mergeCell ref="N34:N53"/>
    <mergeCell ref="O34:O53"/>
    <mergeCell ref="P34:P39"/>
    <mergeCell ref="Q34:Q39"/>
    <mergeCell ref="R34:R39"/>
    <mergeCell ref="P46:P47"/>
    <mergeCell ref="Q46:Q47"/>
    <mergeCell ref="R46:R47"/>
    <mergeCell ref="P49:P51"/>
    <mergeCell ref="P40:P42"/>
    <mergeCell ref="Q40:Q42"/>
    <mergeCell ref="R40:R42"/>
    <mergeCell ref="P43:P44"/>
    <mergeCell ref="Q43:Q44"/>
    <mergeCell ref="R43:R44"/>
    <mergeCell ref="Q49:Q51"/>
    <mergeCell ref="R49:R51"/>
    <mergeCell ref="AN49:AN51"/>
    <mergeCell ref="AL34:AM53"/>
    <mergeCell ref="AO34:AO42"/>
    <mergeCell ref="AO43:AO44"/>
    <mergeCell ref="AO45:AO53"/>
    <mergeCell ref="AK34:AK53"/>
  </mergeCells>
  <pageMargins left="0.56000000000000005" right="0.19685039370078741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106"/>
  <sheetViews>
    <sheetView topLeftCell="E28" zoomScale="85" zoomScaleNormal="85" workbookViewId="0">
      <selection activeCell="AQ78" sqref="AQ78"/>
    </sheetView>
  </sheetViews>
  <sheetFormatPr baseColWidth="10" defaultRowHeight="15"/>
  <cols>
    <col min="1" max="1" width="0" hidden="1" customWidth="1"/>
    <col min="2" max="2" width="15.85546875" hidden="1" customWidth="1"/>
    <col min="3" max="3" width="23.42578125" hidden="1" customWidth="1"/>
    <col min="4" max="4" width="18.140625" hidden="1" customWidth="1"/>
    <col min="5" max="5" width="14.5703125" customWidth="1"/>
    <col min="6" max="6" width="13.28515625" customWidth="1"/>
    <col min="7" max="7" width="14.5703125" hidden="1" customWidth="1"/>
    <col min="8" max="8" width="13.140625" hidden="1" customWidth="1"/>
    <col min="9" max="9" width="12.28515625" hidden="1" customWidth="1"/>
    <col min="10" max="10" width="12.28515625" customWidth="1"/>
    <col min="11" max="11" width="11.28515625" hidden="1" customWidth="1"/>
    <col min="12" max="14" width="0" hidden="1" customWidth="1"/>
    <col min="15" max="15" width="12.5703125" customWidth="1"/>
    <col min="17" max="17" width="19" customWidth="1"/>
    <col min="18" max="18" width="12.7109375" hidden="1" customWidth="1"/>
    <col min="19" max="19" width="34.28515625" customWidth="1"/>
    <col min="20" max="20" width="18.28515625" customWidth="1"/>
    <col min="21" max="21" width="10" customWidth="1"/>
    <col min="22" max="22" width="12.7109375" customWidth="1"/>
    <col min="23" max="23" width="8" hidden="1" customWidth="1"/>
    <col min="24" max="24" width="7.7109375" hidden="1" customWidth="1"/>
    <col min="25" max="26" width="2.28515625" hidden="1" customWidth="1"/>
    <col min="27" max="33" width="1.85546875" hidden="1" customWidth="1"/>
    <col min="34" max="36" width="3" hidden="1" customWidth="1"/>
    <col min="37" max="38" width="0" hidden="1" customWidth="1"/>
    <col min="39" max="39" width="15.42578125" hidden="1" customWidth="1"/>
    <col min="40" max="40" width="19" customWidth="1"/>
  </cols>
  <sheetData>
    <row r="2" spans="1:41">
      <c r="B2" s="585" t="s">
        <v>232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1"/>
    </row>
    <row r="3" spans="1:41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1"/>
    </row>
    <row r="4" spans="1:41" ht="23.45" customHeight="1">
      <c r="B4" s="586" t="s">
        <v>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1"/>
    </row>
    <row r="5" spans="1:41" ht="34.15" customHeight="1">
      <c r="A5" s="587" t="s">
        <v>233</v>
      </c>
      <c r="B5" s="587" t="s">
        <v>1</v>
      </c>
      <c r="C5" s="571" t="s">
        <v>2</v>
      </c>
      <c r="D5" s="571" t="s">
        <v>3</v>
      </c>
      <c r="E5" s="571" t="s">
        <v>4</v>
      </c>
      <c r="F5" s="571" t="s">
        <v>5</v>
      </c>
      <c r="G5" s="571"/>
      <c r="H5" s="571"/>
      <c r="I5" s="571"/>
      <c r="J5" s="571"/>
      <c r="K5" s="571"/>
      <c r="L5" s="571"/>
      <c r="M5" s="571"/>
      <c r="N5" s="571"/>
      <c r="O5" s="571" t="s">
        <v>6</v>
      </c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 t="s">
        <v>7</v>
      </c>
      <c r="AL5" s="571"/>
      <c r="AM5" s="571" t="s">
        <v>8</v>
      </c>
      <c r="AN5" s="571"/>
      <c r="AO5" s="1"/>
    </row>
    <row r="6" spans="1:41" ht="27.6" customHeight="1">
      <c r="A6" s="587"/>
      <c r="B6" s="587"/>
      <c r="C6" s="571"/>
      <c r="D6" s="571"/>
      <c r="E6" s="571"/>
      <c r="F6" s="571" t="s">
        <v>9</v>
      </c>
      <c r="G6" s="571" t="s">
        <v>10</v>
      </c>
      <c r="H6" s="571" t="s">
        <v>11</v>
      </c>
      <c r="I6" s="571" t="s">
        <v>12</v>
      </c>
      <c r="J6" s="571" t="s">
        <v>13</v>
      </c>
      <c r="K6" s="571" t="s">
        <v>14</v>
      </c>
      <c r="L6" s="571"/>
      <c r="M6" s="571"/>
      <c r="N6" s="571"/>
      <c r="O6" s="571" t="s">
        <v>15</v>
      </c>
      <c r="P6" s="571" t="s">
        <v>16</v>
      </c>
      <c r="Q6" s="571" t="s">
        <v>17</v>
      </c>
      <c r="R6" s="571" t="s">
        <v>18</v>
      </c>
      <c r="S6" s="571" t="s">
        <v>19</v>
      </c>
      <c r="T6" s="571" t="s">
        <v>20</v>
      </c>
      <c r="U6" s="571" t="s">
        <v>21</v>
      </c>
      <c r="V6" s="571"/>
      <c r="W6" s="571"/>
      <c r="X6" s="571"/>
      <c r="Y6" s="571" t="s">
        <v>22</v>
      </c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 t="s">
        <v>23</v>
      </c>
      <c r="AL6" s="571" t="s">
        <v>24</v>
      </c>
      <c r="AM6" s="571" t="s">
        <v>25</v>
      </c>
      <c r="AN6" s="571" t="s">
        <v>35</v>
      </c>
      <c r="AO6" s="1"/>
    </row>
    <row r="7" spans="1:41" ht="24">
      <c r="A7" s="587"/>
      <c r="B7" s="587"/>
      <c r="C7" s="571"/>
      <c r="D7" s="571"/>
      <c r="E7" s="571"/>
      <c r="F7" s="571"/>
      <c r="G7" s="571"/>
      <c r="H7" s="571"/>
      <c r="I7" s="571"/>
      <c r="J7" s="571"/>
      <c r="K7" s="2" t="s">
        <v>26</v>
      </c>
      <c r="L7" s="2" t="s">
        <v>27</v>
      </c>
      <c r="M7" s="2" t="s">
        <v>28</v>
      </c>
      <c r="N7" s="2" t="s">
        <v>29</v>
      </c>
      <c r="O7" s="571"/>
      <c r="P7" s="571"/>
      <c r="Q7" s="571"/>
      <c r="R7" s="571"/>
      <c r="S7" s="571"/>
      <c r="T7" s="571"/>
      <c r="U7" s="13" t="s">
        <v>30</v>
      </c>
      <c r="V7" s="13" t="s">
        <v>31</v>
      </c>
      <c r="W7" s="13" t="s">
        <v>32</v>
      </c>
      <c r="X7" s="13" t="s">
        <v>33</v>
      </c>
      <c r="Y7" s="25">
        <v>1</v>
      </c>
      <c r="Z7" s="26">
        <v>2</v>
      </c>
      <c r="AA7" s="27">
        <v>3</v>
      </c>
      <c r="AB7" s="28">
        <v>4</v>
      </c>
      <c r="AC7" s="28">
        <v>5</v>
      </c>
      <c r="AD7" s="28">
        <v>6</v>
      </c>
      <c r="AE7" s="29">
        <v>7</v>
      </c>
      <c r="AF7" s="28">
        <v>8</v>
      </c>
      <c r="AG7" s="28">
        <v>9</v>
      </c>
      <c r="AH7" s="26">
        <v>10</v>
      </c>
      <c r="AI7" s="26">
        <v>11</v>
      </c>
      <c r="AJ7" s="26">
        <v>12</v>
      </c>
      <c r="AK7" s="571"/>
      <c r="AL7" s="571"/>
      <c r="AM7" s="571"/>
      <c r="AN7" s="571"/>
      <c r="AO7" s="1"/>
    </row>
    <row r="8" spans="1:41" ht="15" customHeight="1">
      <c r="A8" s="577" t="s">
        <v>234</v>
      </c>
      <c r="B8" s="560" t="s">
        <v>163</v>
      </c>
      <c r="C8" s="544" t="s">
        <v>235</v>
      </c>
      <c r="D8" s="560" t="s">
        <v>236</v>
      </c>
      <c r="E8" s="560" t="s">
        <v>237</v>
      </c>
      <c r="F8" s="563" t="s">
        <v>238</v>
      </c>
      <c r="G8" s="563" t="s">
        <v>239</v>
      </c>
      <c r="H8" s="563" t="s">
        <v>240</v>
      </c>
      <c r="I8" s="563" t="s">
        <v>241</v>
      </c>
      <c r="J8" s="563" t="s">
        <v>242</v>
      </c>
      <c r="K8" s="576" t="s">
        <v>172</v>
      </c>
      <c r="L8" s="575" t="s">
        <v>172</v>
      </c>
      <c r="M8" s="575" t="s">
        <v>172</v>
      </c>
      <c r="N8" s="575" t="s">
        <v>172</v>
      </c>
      <c r="O8" s="563"/>
      <c r="P8" s="563" t="s">
        <v>243</v>
      </c>
      <c r="Q8" s="563" t="s">
        <v>244</v>
      </c>
      <c r="R8" s="560"/>
      <c r="S8" s="244"/>
      <c r="T8" s="245"/>
      <c r="U8" s="246"/>
      <c r="V8" s="247"/>
      <c r="W8" s="246"/>
      <c r="X8" s="246"/>
      <c r="Y8" s="248" t="s">
        <v>172</v>
      </c>
      <c r="Z8" s="249" t="s">
        <v>172</v>
      </c>
      <c r="AA8" s="249" t="s">
        <v>172</v>
      </c>
      <c r="AB8" s="249" t="s">
        <v>172</v>
      </c>
      <c r="AC8" s="249" t="s">
        <v>172</v>
      </c>
      <c r="AD8" s="249" t="s">
        <v>172</v>
      </c>
      <c r="AE8" s="248" t="s">
        <v>172</v>
      </c>
      <c r="AF8" s="248" t="s">
        <v>172</v>
      </c>
      <c r="AG8" s="248" t="s">
        <v>172</v>
      </c>
      <c r="AH8" s="248" t="s">
        <v>172</v>
      </c>
      <c r="AI8" s="248" t="s">
        <v>172</v>
      </c>
      <c r="AJ8" s="248" t="s">
        <v>172</v>
      </c>
      <c r="AK8" s="563" t="s">
        <v>245</v>
      </c>
      <c r="AL8" s="563" t="s">
        <v>245</v>
      </c>
      <c r="AM8" s="560"/>
      <c r="AN8" s="560" t="s">
        <v>247</v>
      </c>
      <c r="AO8" s="1"/>
    </row>
    <row r="9" spans="1:41" ht="15" customHeight="1">
      <c r="A9" s="578"/>
      <c r="B9" s="561"/>
      <c r="C9" s="545"/>
      <c r="D9" s="561"/>
      <c r="E9" s="561"/>
      <c r="F9" s="563"/>
      <c r="G9" s="563"/>
      <c r="H9" s="563"/>
      <c r="I9" s="563"/>
      <c r="J9" s="563"/>
      <c r="K9" s="576"/>
      <c r="L9" s="575"/>
      <c r="M9" s="575"/>
      <c r="N9" s="575"/>
      <c r="O9" s="563"/>
      <c r="P9" s="563"/>
      <c r="Q9" s="563"/>
      <c r="R9" s="561"/>
      <c r="S9" s="244"/>
      <c r="T9" s="245"/>
      <c r="U9" s="246"/>
      <c r="V9" s="247"/>
      <c r="W9" s="250"/>
      <c r="X9" s="246"/>
      <c r="Y9" s="248" t="s">
        <v>172</v>
      </c>
      <c r="Z9" s="249" t="s">
        <v>172</v>
      </c>
      <c r="AA9" s="249" t="s">
        <v>172</v>
      </c>
      <c r="AB9" s="249" t="s">
        <v>172</v>
      </c>
      <c r="AC9" s="249" t="s">
        <v>172</v>
      </c>
      <c r="AD9" s="249" t="s">
        <v>172</v>
      </c>
      <c r="AE9" s="248" t="s">
        <v>172</v>
      </c>
      <c r="AF9" s="248" t="s">
        <v>172</v>
      </c>
      <c r="AG9" s="248" t="s">
        <v>172</v>
      </c>
      <c r="AH9" s="248" t="s">
        <v>172</v>
      </c>
      <c r="AI9" s="248" t="s">
        <v>172</v>
      </c>
      <c r="AJ9" s="248" t="s">
        <v>172</v>
      </c>
      <c r="AK9" s="563"/>
      <c r="AL9" s="563"/>
      <c r="AM9" s="561"/>
      <c r="AN9" s="561"/>
      <c r="AO9" s="1"/>
    </row>
    <row r="10" spans="1:41" ht="15" customHeight="1">
      <c r="A10" s="578"/>
      <c r="B10" s="561"/>
      <c r="C10" s="545"/>
      <c r="D10" s="561"/>
      <c r="E10" s="561"/>
      <c r="F10" s="563"/>
      <c r="G10" s="563"/>
      <c r="H10" s="563"/>
      <c r="I10" s="563"/>
      <c r="J10" s="563"/>
      <c r="K10" s="576"/>
      <c r="L10" s="575"/>
      <c r="M10" s="575"/>
      <c r="N10" s="575"/>
      <c r="O10" s="563"/>
      <c r="P10" s="563"/>
      <c r="Q10" s="563"/>
      <c r="R10" s="561"/>
      <c r="S10" s="244"/>
      <c r="T10" s="245"/>
      <c r="U10" s="246"/>
      <c r="V10" s="247"/>
      <c r="W10" s="246"/>
      <c r="X10" s="246"/>
      <c r="Y10" s="248" t="s">
        <v>172</v>
      </c>
      <c r="Z10" s="249" t="s">
        <v>172</v>
      </c>
      <c r="AA10" s="249" t="s">
        <v>172</v>
      </c>
      <c r="AB10" s="249" t="s">
        <v>172</v>
      </c>
      <c r="AC10" s="249" t="s">
        <v>172</v>
      </c>
      <c r="AD10" s="249" t="s">
        <v>172</v>
      </c>
      <c r="AE10" s="248" t="s">
        <v>172</v>
      </c>
      <c r="AF10" s="248" t="s">
        <v>172</v>
      </c>
      <c r="AG10" s="248" t="s">
        <v>172</v>
      </c>
      <c r="AH10" s="248" t="s">
        <v>172</v>
      </c>
      <c r="AI10" s="248" t="s">
        <v>172</v>
      </c>
      <c r="AJ10" s="248" t="s">
        <v>172</v>
      </c>
      <c r="AK10" s="563"/>
      <c r="AL10" s="563"/>
      <c r="AM10" s="561"/>
      <c r="AN10" s="561"/>
      <c r="AO10" s="1"/>
    </row>
    <row r="11" spans="1:41" ht="15" customHeight="1">
      <c r="A11" s="578"/>
      <c r="B11" s="561"/>
      <c r="C11" s="545"/>
      <c r="D11" s="561"/>
      <c r="E11" s="561"/>
      <c r="F11" s="563"/>
      <c r="G11" s="563"/>
      <c r="H11" s="563"/>
      <c r="I11" s="563"/>
      <c r="J11" s="563"/>
      <c r="K11" s="576"/>
      <c r="L11" s="575"/>
      <c r="M11" s="575"/>
      <c r="N11" s="575"/>
      <c r="O11" s="563"/>
      <c r="P11" s="563"/>
      <c r="Q11" s="563"/>
      <c r="R11" s="561"/>
      <c r="S11" s="244"/>
      <c r="T11" s="245"/>
      <c r="U11" s="246"/>
      <c r="V11" s="247"/>
      <c r="W11" s="246"/>
      <c r="X11" s="246"/>
      <c r="Y11" s="248" t="s">
        <v>172</v>
      </c>
      <c r="Z11" s="249" t="s">
        <v>172</v>
      </c>
      <c r="AA11" s="249" t="s">
        <v>172</v>
      </c>
      <c r="AB11" s="249" t="s">
        <v>172</v>
      </c>
      <c r="AC11" s="249" t="s">
        <v>172</v>
      </c>
      <c r="AD11" s="249" t="s">
        <v>172</v>
      </c>
      <c r="AE11" s="248" t="s">
        <v>172</v>
      </c>
      <c r="AF11" s="248" t="s">
        <v>172</v>
      </c>
      <c r="AG11" s="248" t="s">
        <v>172</v>
      </c>
      <c r="AH11" s="248" t="s">
        <v>172</v>
      </c>
      <c r="AI11" s="248" t="s">
        <v>172</v>
      </c>
      <c r="AJ11" s="248" t="s">
        <v>172</v>
      </c>
      <c r="AK11" s="563"/>
      <c r="AL11" s="563"/>
      <c r="AM11" s="561"/>
      <c r="AN11" s="561"/>
      <c r="AO11" s="1"/>
    </row>
    <row r="12" spans="1:41" ht="15" customHeight="1">
      <c r="A12" s="578"/>
      <c r="B12" s="561"/>
      <c r="C12" s="545"/>
      <c r="D12" s="561"/>
      <c r="E12" s="561"/>
      <c r="F12" s="563"/>
      <c r="G12" s="563"/>
      <c r="H12" s="563"/>
      <c r="I12" s="563"/>
      <c r="J12" s="563"/>
      <c r="K12" s="576"/>
      <c r="L12" s="575"/>
      <c r="M12" s="575"/>
      <c r="N12" s="575"/>
      <c r="O12" s="563"/>
      <c r="P12" s="563"/>
      <c r="Q12" s="563"/>
      <c r="R12" s="561"/>
      <c r="S12" s="244"/>
      <c r="T12" s="245"/>
      <c r="U12" s="246"/>
      <c r="V12" s="247"/>
      <c r="W12" s="246"/>
      <c r="X12" s="246"/>
      <c r="Y12" s="248" t="s">
        <v>172</v>
      </c>
      <c r="Z12" s="249" t="s">
        <v>172</v>
      </c>
      <c r="AA12" s="249" t="s">
        <v>172</v>
      </c>
      <c r="AB12" s="249" t="s">
        <v>172</v>
      </c>
      <c r="AC12" s="249" t="s">
        <v>172</v>
      </c>
      <c r="AD12" s="249" t="s">
        <v>172</v>
      </c>
      <c r="AE12" s="248" t="s">
        <v>172</v>
      </c>
      <c r="AF12" s="248" t="s">
        <v>172</v>
      </c>
      <c r="AG12" s="248" t="s">
        <v>172</v>
      </c>
      <c r="AH12" s="248" t="s">
        <v>172</v>
      </c>
      <c r="AI12" s="248" t="s">
        <v>172</v>
      </c>
      <c r="AJ12" s="248" t="s">
        <v>172</v>
      </c>
      <c r="AK12" s="563"/>
      <c r="AL12" s="563"/>
      <c r="AM12" s="561"/>
      <c r="AN12" s="561"/>
      <c r="AO12" s="1"/>
    </row>
    <row r="13" spans="1:41" ht="15" customHeight="1">
      <c r="A13" s="578"/>
      <c r="B13" s="561"/>
      <c r="C13" s="545"/>
      <c r="D13" s="561"/>
      <c r="E13" s="561"/>
      <c r="F13" s="563"/>
      <c r="G13" s="563"/>
      <c r="H13" s="563"/>
      <c r="I13" s="563"/>
      <c r="J13" s="563"/>
      <c r="K13" s="576"/>
      <c r="L13" s="575"/>
      <c r="M13" s="575"/>
      <c r="N13" s="575"/>
      <c r="O13" s="563"/>
      <c r="P13" s="563"/>
      <c r="Q13" s="563"/>
      <c r="R13" s="561"/>
      <c r="S13" s="244"/>
      <c r="T13" s="245"/>
      <c r="U13" s="246"/>
      <c r="V13" s="247"/>
      <c r="W13" s="246"/>
      <c r="X13" s="246"/>
      <c r="Y13" s="248"/>
      <c r="Z13" s="249"/>
      <c r="AA13" s="249" t="s">
        <v>172</v>
      </c>
      <c r="AB13" s="249"/>
      <c r="AC13" s="249"/>
      <c r="AD13" s="249"/>
      <c r="AE13" s="248"/>
      <c r="AF13" s="248"/>
      <c r="AG13" s="248" t="s">
        <v>172</v>
      </c>
      <c r="AH13" s="248"/>
      <c r="AI13" s="248"/>
      <c r="AJ13" s="248"/>
      <c r="AK13" s="563"/>
      <c r="AL13" s="563"/>
      <c r="AM13" s="561"/>
      <c r="AN13" s="561"/>
      <c r="AO13" s="1"/>
    </row>
    <row r="14" spans="1:41" ht="123" customHeight="1">
      <c r="A14" s="578"/>
      <c r="B14" s="561"/>
      <c r="C14" s="545"/>
      <c r="D14" s="561"/>
      <c r="E14" s="561"/>
      <c r="F14" s="563"/>
      <c r="G14" s="563"/>
      <c r="H14" s="563"/>
      <c r="I14" s="563"/>
      <c r="J14" s="563"/>
      <c r="K14" s="576"/>
      <c r="L14" s="575"/>
      <c r="M14" s="575"/>
      <c r="N14" s="575"/>
      <c r="O14" s="563"/>
      <c r="P14" s="563"/>
      <c r="Q14" s="563"/>
      <c r="R14" s="561"/>
      <c r="S14" s="244" t="s">
        <v>249</v>
      </c>
      <c r="T14" s="245">
        <v>710707</v>
      </c>
      <c r="U14" s="246"/>
      <c r="V14" s="247">
        <v>2000</v>
      </c>
      <c r="W14" s="246"/>
      <c r="X14" s="246"/>
      <c r="Y14" s="248" t="s">
        <v>172</v>
      </c>
      <c r="Z14" s="249"/>
      <c r="AA14" s="249"/>
      <c r="AB14" s="249"/>
      <c r="AC14" s="249"/>
      <c r="AD14" s="249"/>
      <c r="AE14" s="248"/>
      <c r="AF14" s="248"/>
      <c r="AG14" s="248"/>
      <c r="AH14" s="248"/>
      <c r="AI14" s="248"/>
      <c r="AJ14" s="248"/>
      <c r="AK14" s="563"/>
      <c r="AL14" s="563"/>
      <c r="AM14" s="561"/>
      <c r="AN14" s="561"/>
      <c r="AO14" s="1"/>
    </row>
    <row r="15" spans="1:41" ht="15" customHeight="1">
      <c r="A15" s="578"/>
      <c r="B15" s="561"/>
      <c r="C15" s="545"/>
      <c r="D15" s="561"/>
      <c r="E15" s="561"/>
      <c r="F15" s="563"/>
      <c r="G15" s="563"/>
      <c r="H15" s="563"/>
      <c r="I15" s="563"/>
      <c r="J15" s="563"/>
      <c r="K15" s="576"/>
      <c r="L15" s="575"/>
      <c r="M15" s="575"/>
      <c r="N15" s="575"/>
      <c r="O15" s="563"/>
      <c r="P15" s="563"/>
      <c r="Q15" s="563"/>
      <c r="R15" s="561"/>
      <c r="S15" s="244"/>
      <c r="T15" s="245"/>
      <c r="U15" s="246"/>
      <c r="V15" s="247"/>
      <c r="W15" s="246"/>
      <c r="X15" s="246"/>
      <c r="Y15" s="248"/>
      <c r="Z15" s="249" t="s">
        <v>172</v>
      </c>
      <c r="AA15" s="249"/>
      <c r="AB15" s="249" t="s">
        <v>172</v>
      </c>
      <c r="AC15" s="249"/>
      <c r="AD15" s="249" t="s">
        <v>172</v>
      </c>
      <c r="AE15" s="248"/>
      <c r="AF15" s="248" t="s">
        <v>172</v>
      </c>
      <c r="AG15" s="248"/>
      <c r="AH15" s="248" t="s">
        <v>172</v>
      </c>
      <c r="AI15" s="248"/>
      <c r="AJ15" s="248" t="s">
        <v>172</v>
      </c>
      <c r="AK15" s="563"/>
      <c r="AL15" s="563"/>
      <c r="AM15" s="561"/>
      <c r="AN15" s="561"/>
      <c r="AO15" s="1"/>
    </row>
    <row r="16" spans="1:41" ht="15" customHeight="1">
      <c r="A16" s="578"/>
      <c r="B16" s="561"/>
      <c r="C16" s="545"/>
      <c r="D16" s="561"/>
      <c r="E16" s="561"/>
      <c r="F16" s="563"/>
      <c r="G16" s="563"/>
      <c r="H16" s="563"/>
      <c r="I16" s="563"/>
      <c r="J16" s="563"/>
      <c r="K16" s="576"/>
      <c r="L16" s="575"/>
      <c r="M16" s="575"/>
      <c r="N16" s="575"/>
      <c r="O16" s="563"/>
      <c r="P16" s="563"/>
      <c r="Q16" s="563"/>
      <c r="R16" s="561"/>
      <c r="S16" s="244"/>
      <c r="T16" s="245"/>
      <c r="U16" s="246"/>
      <c r="V16" s="247"/>
      <c r="W16" s="246"/>
      <c r="X16" s="246"/>
      <c r="Y16" s="248" t="s">
        <v>172</v>
      </c>
      <c r="Z16" s="249"/>
      <c r="AA16" s="249"/>
      <c r="AB16" s="249"/>
      <c r="AC16" s="249" t="s">
        <v>172</v>
      </c>
      <c r="AD16" s="249"/>
      <c r="AE16" s="248"/>
      <c r="AF16" s="248"/>
      <c r="AG16" s="248" t="s">
        <v>172</v>
      </c>
      <c r="AH16" s="248"/>
      <c r="AI16" s="248"/>
      <c r="AJ16" s="248" t="s">
        <v>172</v>
      </c>
      <c r="AK16" s="563"/>
      <c r="AL16" s="563"/>
      <c r="AM16" s="561"/>
      <c r="AN16" s="561"/>
      <c r="AO16" s="1"/>
    </row>
    <row r="17" spans="1:41" ht="15" customHeight="1">
      <c r="A17" s="578"/>
      <c r="B17" s="561"/>
      <c r="C17" s="545"/>
      <c r="D17" s="561"/>
      <c r="E17" s="561"/>
      <c r="F17" s="563"/>
      <c r="G17" s="563"/>
      <c r="H17" s="563"/>
      <c r="I17" s="563"/>
      <c r="J17" s="563"/>
      <c r="K17" s="576"/>
      <c r="L17" s="575"/>
      <c r="M17" s="575"/>
      <c r="N17" s="575"/>
      <c r="O17" s="563"/>
      <c r="P17" s="563"/>
      <c r="Q17" s="563"/>
      <c r="R17" s="561"/>
      <c r="S17" s="244"/>
      <c r="T17" s="245"/>
      <c r="U17" s="246"/>
      <c r="V17" s="247"/>
      <c r="W17" s="246"/>
      <c r="X17" s="246"/>
      <c r="Y17" s="248"/>
      <c r="Z17" s="249"/>
      <c r="AA17" s="249" t="s">
        <v>172</v>
      </c>
      <c r="AB17" s="249"/>
      <c r="AC17" s="249"/>
      <c r="AD17" s="249"/>
      <c r="AE17" s="248" t="s">
        <v>172</v>
      </c>
      <c r="AF17" s="248"/>
      <c r="AG17" s="248"/>
      <c r="AH17" s="248"/>
      <c r="AI17" s="248"/>
      <c r="AJ17" s="248"/>
      <c r="AK17" s="563"/>
      <c r="AL17" s="563"/>
      <c r="AM17" s="561"/>
      <c r="AN17" s="561"/>
      <c r="AO17" s="1"/>
    </row>
    <row r="18" spans="1:41" ht="15" customHeight="1">
      <c r="A18" s="578"/>
      <c r="B18" s="561"/>
      <c r="C18" s="545"/>
      <c r="D18" s="561"/>
      <c r="E18" s="561"/>
      <c r="F18" s="563"/>
      <c r="G18" s="563"/>
      <c r="H18" s="563"/>
      <c r="I18" s="563"/>
      <c r="J18" s="563"/>
      <c r="K18" s="576"/>
      <c r="L18" s="575"/>
      <c r="M18" s="575"/>
      <c r="N18" s="575"/>
      <c r="O18" s="563"/>
      <c r="P18" s="563"/>
      <c r="Q18" s="563"/>
      <c r="R18" s="561"/>
      <c r="S18" s="244"/>
      <c r="T18" s="245"/>
      <c r="U18" s="246"/>
      <c r="V18" s="247"/>
      <c r="W18" s="246"/>
      <c r="X18" s="246"/>
      <c r="Y18" s="248"/>
      <c r="Z18" s="249" t="s">
        <v>172</v>
      </c>
      <c r="AA18" s="249"/>
      <c r="AB18" s="249" t="s">
        <v>172</v>
      </c>
      <c r="AC18" s="249"/>
      <c r="AD18" s="249" t="s">
        <v>172</v>
      </c>
      <c r="AE18" s="248"/>
      <c r="AF18" s="248" t="s">
        <v>172</v>
      </c>
      <c r="AG18" s="248"/>
      <c r="AH18" s="248" t="s">
        <v>172</v>
      </c>
      <c r="AI18" s="248"/>
      <c r="AJ18" s="248" t="s">
        <v>172</v>
      </c>
      <c r="AK18" s="563"/>
      <c r="AL18" s="563"/>
      <c r="AM18" s="561"/>
      <c r="AN18" s="561"/>
      <c r="AO18" s="1"/>
    </row>
    <row r="19" spans="1:41" ht="15" customHeight="1">
      <c r="A19" s="578"/>
      <c r="B19" s="561"/>
      <c r="C19" s="545"/>
      <c r="D19" s="561"/>
      <c r="E19" s="561"/>
      <c r="F19" s="563"/>
      <c r="G19" s="563"/>
      <c r="H19" s="563"/>
      <c r="I19" s="563"/>
      <c r="J19" s="563"/>
      <c r="K19" s="576"/>
      <c r="L19" s="575"/>
      <c r="M19" s="575"/>
      <c r="N19" s="575"/>
      <c r="O19" s="563"/>
      <c r="P19" s="563"/>
      <c r="Q19" s="563"/>
      <c r="R19" s="561"/>
      <c r="S19" s="244"/>
      <c r="T19" s="245"/>
      <c r="U19" s="246"/>
      <c r="V19" s="247"/>
      <c r="W19" s="246"/>
      <c r="X19" s="246"/>
      <c r="Y19" s="248" t="s">
        <v>172</v>
      </c>
      <c r="Z19" s="249"/>
      <c r="AA19" s="249"/>
      <c r="AB19" s="249"/>
      <c r="AC19" s="249"/>
      <c r="AD19" s="249"/>
      <c r="AE19" s="248"/>
      <c r="AF19" s="248"/>
      <c r="AG19" s="248"/>
      <c r="AH19" s="248"/>
      <c r="AI19" s="248"/>
      <c r="AJ19" s="248"/>
      <c r="AK19" s="563"/>
      <c r="AL19" s="563"/>
      <c r="AM19" s="561"/>
      <c r="AN19" s="561"/>
      <c r="AO19" s="1"/>
    </row>
    <row r="20" spans="1:41" ht="15" customHeight="1">
      <c r="A20" s="578"/>
      <c r="B20" s="561"/>
      <c r="C20" s="545"/>
      <c r="D20" s="561"/>
      <c r="E20" s="561"/>
      <c r="F20" s="563"/>
      <c r="G20" s="563"/>
      <c r="H20" s="563"/>
      <c r="I20" s="563"/>
      <c r="J20" s="563"/>
      <c r="K20" s="576"/>
      <c r="L20" s="575"/>
      <c r="M20" s="575"/>
      <c r="N20" s="575"/>
      <c r="O20" s="563"/>
      <c r="P20" s="563"/>
      <c r="Q20" s="563"/>
      <c r="R20" s="561"/>
      <c r="S20" s="244"/>
      <c r="T20" s="245"/>
      <c r="U20" s="246"/>
      <c r="V20" s="247"/>
      <c r="W20" s="246"/>
      <c r="X20" s="246"/>
      <c r="Y20" s="248"/>
      <c r="Z20" s="249" t="s">
        <v>172</v>
      </c>
      <c r="AA20" s="249"/>
      <c r="AB20" s="249"/>
      <c r="AC20" s="249"/>
      <c r="AD20" s="249"/>
      <c r="AE20" s="248"/>
      <c r="AF20" s="248"/>
      <c r="AG20" s="248"/>
      <c r="AH20" s="248"/>
      <c r="AI20" s="248"/>
      <c r="AJ20" s="248"/>
      <c r="AK20" s="563"/>
      <c r="AL20" s="563"/>
      <c r="AM20" s="561"/>
      <c r="AN20" s="561"/>
      <c r="AO20" s="1"/>
    </row>
    <row r="21" spans="1:41" ht="15" customHeight="1">
      <c r="A21" s="578"/>
      <c r="B21" s="561"/>
      <c r="C21" s="545"/>
      <c r="D21" s="561"/>
      <c r="E21" s="561"/>
      <c r="F21" s="563"/>
      <c r="G21" s="563"/>
      <c r="H21" s="563"/>
      <c r="I21" s="563"/>
      <c r="J21" s="563"/>
      <c r="K21" s="576"/>
      <c r="L21" s="575"/>
      <c r="M21" s="575"/>
      <c r="N21" s="575"/>
      <c r="O21" s="563"/>
      <c r="P21" s="563"/>
      <c r="Q21" s="563"/>
      <c r="R21" s="561"/>
      <c r="S21" s="244"/>
      <c r="T21" s="245"/>
      <c r="U21" s="246"/>
      <c r="V21" s="247"/>
      <c r="W21" s="246"/>
      <c r="X21" s="246"/>
      <c r="Y21" s="248"/>
      <c r="Z21" s="249"/>
      <c r="AA21" s="249"/>
      <c r="AB21" s="249" t="s">
        <v>172</v>
      </c>
      <c r="AC21" s="249"/>
      <c r="AD21" s="249"/>
      <c r="AE21" s="248"/>
      <c r="AF21" s="248"/>
      <c r="AG21" s="248"/>
      <c r="AH21" s="248"/>
      <c r="AI21" s="248"/>
      <c r="AJ21" s="248"/>
      <c r="AK21" s="563"/>
      <c r="AL21" s="563"/>
      <c r="AM21" s="561"/>
      <c r="AN21" s="561"/>
      <c r="AO21" s="1"/>
    </row>
    <row r="22" spans="1:41" ht="15" customHeight="1">
      <c r="A22" s="578"/>
      <c r="B22" s="561"/>
      <c r="C22" s="545"/>
      <c r="D22" s="561"/>
      <c r="E22" s="561"/>
      <c r="F22" s="563"/>
      <c r="G22" s="563"/>
      <c r="H22" s="563"/>
      <c r="I22" s="563"/>
      <c r="J22" s="563"/>
      <c r="K22" s="576"/>
      <c r="L22" s="575"/>
      <c r="M22" s="575"/>
      <c r="N22" s="575"/>
      <c r="O22" s="563"/>
      <c r="P22" s="563"/>
      <c r="Q22" s="563"/>
      <c r="R22" s="561"/>
      <c r="S22" s="244"/>
      <c r="T22" s="245"/>
      <c r="U22" s="246"/>
      <c r="V22" s="247"/>
      <c r="W22" s="246"/>
      <c r="X22" s="246"/>
      <c r="Y22" s="248"/>
      <c r="Z22" s="249"/>
      <c r="AA22" s="249" t="s">
        <v>172</v>
      </c>
      <c r="AB22" s="249"/>
      <c r="AC22" s="249"/>
      <c r="AD22" s="249"/>
      <c r="AE22" s="248"/>
      <c r="AF22" s="248"/>
      <c r="AG22" s="248" t="s">
        <v>172</v>
      </c>
      <c r="AH22" s="248"/>
      <c r="AI22" s="248"/>
      <c r="AJ22" s="248"/>
      <c r="AK22" s="563"/>
      <c r="AL22" s="563"/>
      <c r="AM22" s="561"/>
      <c r="AN22" s="561"/>
      <c r="AO22" s="1"/>
    </row>
    <row r="23" spans="1:41" ht="15" customHeight="1">
      <c r="A23" s="578"/>
      <c r="B23" s="561"/>
      <c r="C23" s="545"/>
      <c r="D23" s="561"/>
      <c r="E23" s="561"/>
      <c r="F23" s="563"/>
      <c r="G23" s="563"/>
      <c r="H23" s="563"/>
      <c r="I23" s="563"/>
      <c r="J23" s="563"/>
      <c r="K23" s="576"/>
      <c r="L23" s="575"/>
      <c r="M23" s="575"/>
      <c r="N23" s="575"/>
      <c r="O23" s="563"/>
      <c r="P23" s="563"/>
      <c r="Q23" s="563"/>
      <c r="R23" s="561"/>
      <c r="S23" s="244"/>
      <c r="T23" s="245"/>
      <c r="U23" s="246"/>
      <c r="V23" s="247"/>
      <c r="W23" s="246"/>
      <c r="X23" s="246"/>
      <c r="Y23" s="248"/>
      <c r="Z23" s="249"/>
      <c r="AA23" s="249" t="s">
        <v>172</v>
      </c>
      <c r="AB23" s="249"/>
      <c r="AC23" s="249"/>
      <c r="AD23" s="249"/>
      <c r="AE23" s="248"/>
      <c r="AF23" s="248"/>
      <c r="AG23" s="248" t="s">
        <v>172</v>
      </c>
      <c r="AH23" s="248"/>
      <c r="AI23" s="248"/>
      <c r="AJ23" s="248"/>
      <c r="AK23" s="563"/>
      <c r="AL23" s="563"/>
      <c r="AM23" s="561"/>
      <c r="AN23" s="561"/>
      <c r="AO23" s="1"/>
    </row>
    <row r="24" spans="1:41" ht="15" customHeight="1">
      <c r="A24" s="578"/>
      <c r="B24" s="561"/>
      <c r="C24" s="545"/>
      <c r="D24" s="561"/>
      <c r="E24" s="561"/>
      <c r="F24" s="563"/>
      <c r="G24" s="563"/>
      <c r="H24" s="563"/>
      <c r="I24" s="563"/>
      <c r="J24" s="563"/>
      <c r="K24" s="576"/>
      <c r="L24" s="575"/>
      <c r="M24" s="575"/>
      <c r="N24" s="575"/>
      <c r="O24" s="563"/>
      <c r="P24" s="563"/>
      <c r="Q24" s="563"/>
      <c r="R24" s="561"/>
      <c r="S24" s="244"/>
      <c r="T24" s="245"/>
      <c r="U24" s="246"/>
      <c r="V24" s="247"/>
      <c r="W24" s="246"/>
      <c r="X24" s="246"/>
      <c r="Y24" s="248" t="s">
        <v>172</v>
      </c>
      <c r="Z24" s="249"/>
      <c r="AA24" s="249"/>
      <c r="AB24" s="249"/>
      <c r="AC24" s="249"/>
      <c r="AD24" s="249"/>
      <c r="AE24" s="248"/>
      <c r="AF24" s="248"/>
      <c r="AG24" s="248"/>
      <c r="AH24" s="248"/>
      <c r="AI24" s="248"/>
      <c r="AJ24" s="248"/>
      <c r="AK24" s="563"/>
      <c r="AL24" s="563"/>
      <c r="AM24" s="561"/>
      <c r="AN24" s="561"/>
      <c r="AO24" s="1"/>
    </row>
    <row r="25" spans="1:41" ht="15" customHeight="1">
      <c r="A25" s="578"/>
      <c r="B25" s="561"/>
      <c r="C25" s="545"/>
      <c r="D25" s="561"/>
      <c r="E25" s="561"/>
      <c r="F25" s="563"/>
      <c r="G25" s="563"/>
      <c r="H25" s="563"/>
      <c r="I25" s="563"/>
      <c r="J25" s="563"/>
      <c r="K25" s="576"/>
      <c r="L25" s="575"/>
      <c r="M25" s="575"/>
      <c r="N25" s="575"/>
      <c r="O25" s="563"/>
      <c r="P25" s="563"/>
      <c r="Q25" s="563"/>
      <c r="R25" s="561"/>
      <c r="S25" s="244"/>
      <c r="T25" s="245"/>
      <c r="U25" s="246"/>
      <c r="V25" s="247"/>
      <c r="W25" s="246"/>
      <c r="X25" s="246"/>
      <c r="Y25" s="248"/>
      <c r="Z25" s="249"/>
      <c r="AA25" s="249" t="s">
        <v>172</v>
      </c>
      <c r="AB25" s="249"/>
      <c r="AC25" s="249"/>
      <c r="AD25" s="249"/>
      <c r="AE25" s="248"/>
      <c r="AF25" s="248"/>
      <c r="AG25" s="248"/>
      <c r="AH25" s="248"/>
      <c r="AI25" s="248"/>
      <c r="AJ25" s="248"/>
      <c r="AK25" s="563"/>
      <c r="AL25" s="563"/>
      <c r="AM25" s="561"/>
      <c r="AN25" s="561"/>
      <c r="AO25" s="1"/>
    </row>
    <row r="26" spans="1:41" ht="15" customHeight="1">
      <c r="A26" s="578"/>
      <c r="B26" s="561"/>
      <c r="C26" s="545"/>
      <c r="D26" s="561"/>
      <c r="E26" s="561"/>
      <c r="F26" s="563"/>
      <c r="G26" s="563"/>
      <c r="H26" s="563"/>
      <c r="I26" s="563"/>
      <c r="J26" s="563"/>
      <c r="K26" s="576"/>
      <c r="L26" s="575"/>
      <c r="M26" s="575"/>
      <c r="N26" s="575"/>
      <c r="O26" s="563"/>
      <c r="P26" s="563"/>
      <c r="Q26" s="563"/>
      <c r="R26" s="561"/>
      <c r="S26" s="244"/>
      <c r="T26" s="245"/>
      <c r="U26" s="246"/>
      <c r="V26" s="247"/>
      <c r="W26" s="246"/>
      <c r="X26" s="246"/>
      <c r="Y26" s="248"/>
      <c r="Z26" s="249"/>
      <c r="AA26" s="249" t="s">
        <v>172</v>
      </c>
      <c r="AB26" s="249"/>
      <c r="AC26" s="249"/>
      <c r="AD26" s="249"/>
      <c r="AE26" s="248"/>
      <c r="AF26" s="248"/>
      <c r="AG26" s="248"/>
      <c r="AH26" s="248"/>
      <c r="AI26" s="248"/>
      <c r="AJ26" s="248"/>
      <c r="AK26" s="563"/>
      <c r="AL26" s="563"/>
      <c r="AM26" s="561"/>
      <c r="AN26" s="561"/>
      <c r="AO26" s="1"/>
    </row>
    <row r="27" spans="1:41" ht="15" customHeight="1">
      <c r="A27" s="578"/>
      <c r="B27" s="561"/>
      <c r="C27" s="545"/>
      <c r="D27" s="561"/>
      <c r="E27" s="561"/>
      <c r="F27" s="563"/>
      <c r="G27" s="563"/>
      <c r="H27" s="563"/>
      <c r="I27" s="563"/>
      <c r="J27" s="563"/>
      <c r="K27" s="576"/>
      <c r="L27" s="575"/>
      <c r="M27" s="575"/>
      <c r="N27" s="575"/>
      <c r="O27" s="563"/>
      <c r="P27" s="563"/>
      <c r="Q27" s="563"/>
      <c r="R27" s="561"/>
      <c r="S27" s="244"/>
      <c r="T27" s="245"/>
      <c r="U27" s="246"/>
      <c r="V27" s="247"/>
      <c r="W27" s="246"/>
      <c r="X27" s="246"/>
      <c r="Y27" s="248"/>
      <c r="Z27" s="249"/>
      <c r="AA27" s="249"/>
      <c r="AB27" s="249"/>
      <c r="AC27" s="249"/>
      <c r="AD27" s="249"/>
      <c r="AE27" s="248"/>
      <c r="AF27" s="248" t="s">
        <v>172</v>
      </c>
      <c r="AG27" s="248"/>
      <c r="AH27" s="248"/>
      <c r="AI27" s="248"/>
      <c r="AJ27" s="248"/>
      <c r="AK27" s="563"/>
      <c r="AL27" s="563"/>
      <c r="AM27" s="561"/>
      <c r="AN27" s="561"/>
      <c r="AO27" s="1"/>
    </row>
    <row r="28" spans="1:41" ht="15" customHeight="1">
      <c r="A28" s="578"/>
      <c r="B28" s="561"/>
      <c r="C28" s="545"/>
      <c r="D28" s="561"/>
      <c r="E28" s="561"/>
      <c r="F28" s="563"/>
      <c r="G28" s="563"/>
      <c r="H28" s="563"/>
      <c r="I28" s="563"/>
      <c r="J28" s="563"/>
      <c r="K28" s="576"/>
      <c r="L28" s="575"/>
      <c r="M28" s="575"/>
      <c r="N28" s="575"/>
      <c r="O28" s="563"/>
      <c r="P28" s="563"/>
      <c r="Q28" s="563"/>
      <c r="R28" s="561"/>
      <c r="S28" s="244" t="s">
        <v>1321</v>
      </c>
      <c r="T28" s="245">
        <v>730606</v>
      </c>
      <c r="U28" s="246"/>
      <c r="V28" s="247">
        <v>560</v>
      </c>
      <c r="W28" s="246"/>
      <c r="X28" s="246"/>
      <c r="Y28" s="248"/>
      <c r="Z28" s="249"/>
      <c r="AA28" s="249"/>
      <c r="AB28" s="249" t="s">
        <v>172</v>
      </c>
      <c r="AC28" s="249"/>
      <c r="AD28" s="249"/>
      <c r="AE28" s="248"/>
      <c r="AF28" s="248"/>
      <c r="AG28" s="248"/>
      <c r="AH28" s="248"/>
      <c r="AI28" s="248"/>
      <c r="AJ28" s="248"/>
      <c r="AK28" s="563"/>
      <c r="AL28" s="563"/>
      <c r="AM28" s="561"/>
      <c r="AN28" s="561"/>
      <c r="AO28" s="1"/>
    </row>
    <row r="29" spans="1:41" ht="15" customHeight="1">
      <c r="A29" s="578"/>
      <c r="B29" s="561"/>
      <c r="C29" s="545"/>
      <c r="D29" s="561"/>
      <c r="E29" s="561"/>
      <c r="F29" s="563"/>
      <c r="G29" s="563"/>
      <c r="H29" s="563"/>
      <c r="I29" s="563"/>
      <c r="J29" s="563"/>
      <c r="K29" s="576"/>
      <c r="L29" s="575"/>
      <c r="M29" s="575"/>
      <c r="N29" s="575"/>
      <c r="O29" s="563"/>
      <c r="P29" s="563"/>
      <c r="Q29" s="563"/>
      <c r="R29" s="561"/>
      <c r="S29" s="244"/>
      <c r="T29" s="245"/>
      <c r="U29" s="246"/>
      <c r="V29" s="247"/>
      <c r="W29" s="246"/>
      <c r="X29" s="246"/>
      <c r="Y29" s="248"/>
      <c r="Z29" s="249"/>
      <c r="AA29" s="249"/>
      <c r="AB29" s="249" t="s">
        <v>172</v>
      </c>
      <c r="AC29" s="249"/>
      <c r="AD29" s="249"/>
      <c r="AE29" s="248"/>
      <c r="AF29" s="248"/>
      <c r="AG29" s="248"/>
      <c r="AH29" s="248"/>
      <c r="AI29" s="248"/>
      <c r="AJ29" s="248"/>
      <c r="AK29" s="563"/>
      <c r="AL29" s="563"/>
      <c r="AM29" s="561"/>
      <c r="AN29" s="561"/>
      <c r="AO29" s="1"/>
    </row>
    <row r="30" spans="1:41" ht="15" customHeight="1">
      <c r="A30" s="578"/>
      <c r="B30" s="561"/>
      <c r="C30" s="545"/>
      <c r="D30" s="561"/>
      <c r="E30" s="561"/>
      <c r="F30" s="563"/>
      <c r="G30" s="563"/>
      <c r="H30" s="563"/>
      <c r="I30" s="563"/>
      <c r="J30" s="563"/>
      <c r="K30" s="576"/>
      <c r="L30" s="575"/>
      <c r="M30" s="575"/>
      <c r="N30" s="575"/>
      <c r="O30" s="563"/>
      <c r="P30" s="563"/>
      <c r="Q30" s="563"/>
      <c r="R30" s="561"/>
      <c r="S30" s="244"/>
      <c r="T30" s="245"/>
      <c r="U30" s="246"/>
      <c r="V30" s="247"/>
      <c r="W30" s="246"/>
      <c r="X30" s="246"/>
      <c r="Y30" s="248"/>
      <c r="Z30" s="249"/>
      <c r="AA30" s="249"/>
      <c r="AB30" s="249"/>
      <c r="AC30" s="249"/>
      <c r="AD30" s="249"/>
      <c r="AE30" s="248" t="s">
        <v>172</v>
      </c>
      <c r="AF30" s="248"/>
      <c r="AG30" s="248"/>
      <c r="AH30" s="248"/>
      <c r="AI30" s="248"/>
      <c r="AJ30" s="248"/>
      <c r="AK30" s="563"/>
      <c r="AL30" s="563"/>
      <c r="AM30" s="561"/>
      <c r="AN30" s="561"/>
      <c r="AO30" s="1"/>
    </row>
    <row r="31" spans="1:41" ht="15" customHeight="1">
      <c r="A31" s="578"/>
      <c r="B31" s="562"/>
      <c r="C31" s="546"/>
      <c r="D31" s="562"/>
      <c r="E31" s="562"/>
      <c r="F31" s="563"/>
      <c r="G31" s="563"/>
      <c r="H31" s="563"/>
      <c r="I31" s="563"/>
      <c r="J31" s="563"/>
      <c r="K31" s="576"/>
      <c r="L31" s="575"/>
      <c r="M31" s="575"/>
      <c r="N31" s="575"/>
      <c r="O31" s="563"/>
      <c r="P31" s="563"/>
      <c r="Q31" s="563"/>
      <c r="R31" s="562"/>
      <c r="S31" s="251"/>
      <c r="T31" s="245"/>
      <c r="U31" s="246"/>
      <c r="V31" s="247"/>
      <c r="W31" s="246"/>
      <c r="X31" s="246"/>
      <c r="Y31" s="248"/>
      <c r="Z31" s="249"/>
      <c r="AA31" s="249"/>
      <c r="AB31" s="249"/>
      <c r="AC31" s="249"/>
      <c r="AD31" s="249"/>
      <c r="AE31" s="248" t="s">
        <v>172</v>
      </c>
      <c r="AF31" s="248"/>
      <c r="AG31" s="248"/>
      <c r="AH31" s="248"/>
      <c r="AI31" s="248"/>
      <c r="AJ31" s="248"/>
      <c r="AK31" s="563"/>
      <c r="AL31" s="563"/>
      <c r="AM31" s="561"/>
      <c r="AN31" s="562"/>
      <c r="AO31" s="1"/>
    </row>
    <row r="32" spans="1:41" ht="14.45" customHeight="1">
      <c r="A32" s="578"/>
      <c r="B32" s="572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4"/>
      <c r="V32" s="252">
        <f>SUM(V8:V31)</f>
        <v>2560</v>
      </c>
      <c r="W32" s="253"/>
      <c r="X32" s="253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5"/>
      <c r="AL32" s="253"/>
      <c r="AM32" s="561"/>
      <c r="AN32" s="253"/>
    </row>
    <row r="33" spans="1:40" ht="15" customHeight="1">
      <c r="A33" s="578"/>
      <c r="B33" s="544" t="s">
        <v>258</v>
      </c>
      <c r="C33" s="554" t="s">
        <v>41</v>
      </c>
      <c r="D33" s="544" t="s">
        <v>259</v>
      </c>
      <c r="E33" s="544" t="s">
        <v>260</v>
      </c>
      <c r="F33" s="544" t="s">
        <v>261</v>
      </c>
      <c r="G33" s="554" t="s">
        <v>262</v>
      </c>
      <c r="H33" s="564" t="s">
        <v>263</v>
      </c>
      <c r="I33" s="565" t="s">
        <v>264</v>
      </c>
      <c r="J33" s="544" t="s">
        <v>265</v>
      </c>
      <c r="K33" s="547"/>
      <c r="L33" s="568" t="s">
        <v>172</v>
      </c>
      <c r="M33" s="547"/>
      <c r="N33" s="580" t="s">
        <v>172</v>
      </c>
      <c r="O33" s="550" t="s">
        <v>266</v>
      </c>
      <c r="P33" s="547"/>
      <c r="Q33" s="583" t="s">
        <v>267</v>
      </c>
      <c r="R33" s="556"/>
      <c r="S33" s="256"/>
      <c r="T33" s="257"/>
      <c r="U33" s="253"/>
      <c r="V33" s="252"/>
      <c r="W33" s="253"/>
      <c r="X33" s="253"/>
      <c r="Y33" s="254" t="s">
        <v>172</v>
      </c>
      <c r="Z33" s="254" t="s">
        <v>172</v>
      </c>
      <c r="AA33" s="254" t="s">
        <v>172</v>
      </c>
      <c r="AB33" s="254" t="s">
        <v>172</v>
      </c>
      <c r="AC33" s="254" t="s">
        <v>172</v>
      </c>
      <c r="AD33" s="254" t="s">
        <v>172</v>
      </c>
      <c r="AE33" s="254" t="s">
        <v>172</v>
      </c>
      <c r="AF33" s="254" t="s">
        <v>172</v>
      </c>
      <c r="AG33" s="254" t="s">
        <v>172</v>
      </c>
      <c r="AH33" s="254" t="s">
        <v>172</v>
      </c>
      <c r="AI33" s="254" t="s">
        <v>172</v>
      </c>
      <c r="AJ33" s="254" t="s">
        <v>172</v>
      </c>
      <c r="AK33" s="554" t="s">
        <v>1083</v>
      </c>
      <c r="AL33" s="554" t="s">
        <v>1084</v>
      </c>
      <c r="AM33" s="561"/>
      <c r="AN33" s="551" t="s">
        <v>268</v>
      </c>
    </row>
    <row r="34" spans="1:40" ht="15" customHeight="1">
      <c r="A34" s="578"/>
      <c r="B34" s="545"/>
      <c r="C34" s="554"/>
      <c r="D34" s="545"/>
      <c r="E34" s="545"/>
      <c r="F34" s="545"/>
      <c r="G34" s="554"/>
      <c r="H34" s="564"/>
      <c r="I34" s="566"/>
      <c r="J34" s="545"/>
      <c r="K34" s="548"/>
      <c r="L34" s="569"/>
      <c r="M34" s="548"/>
      <c r="N34" s="581"/>
      <c r="O34" s="550"/>
      <c r="P34" s="548"/>
      <c r="Q34" s="583"/>
      <c r="R34" s="556"/>
      <c r="S34" s="256"/>
      <c r="T34" s="257"/>
      <c r="U34" s="253"/>
      <c r="V34" s="252"/>
      <c r="W34" s="253"/>
      <c r="X34" s="253"/>
      <c r="Y34" s="254" t="s">
        <v>172</v>
      </c>
      <c r="Z34" s="254" t="s">
        <v>172</v>
      </c>
      <c r="AA34" s="254" t="s">
        <v>172</v>
      </c>
      <c r="AB34" s="254" t="s">
        <v>172</v>
      </c>
      <c r="AC34" s="254" t="s">
        <v>172</v>
      </c>
      <c r="AD34" s="254" t="s">
        <v>172</v>
      </c>
      <c r="AE34" s="254" t="s">
        <v>172</v>
      </c>
      <c r="AF34" s="254" t="s">
        <v>172</v>
      </c>
      <c r="AG34" s="254" t="s">
        <v>172</v>
      </c>
      <c r="AH34" s="254" t="s">
        <v>172</v>
      </c>
      <c r="AI34" s="254" t="s">
        <v>172</v>
      </c>
      <c r="AJ34" s="254" t="s">
        <v>172</v>
      </c>
      <c r="AK34" s="554"/>
      <c r="AL34" s="554"/>
      <c r="AM34" s="561"/>
      <c r="AN34" s="552"/>
    </row>
    <row r="35" spans="1:40" ht="15" customHeight="1">
      <c r="A35" s="578"/>
      <c r="B35" s="545"/>
      <c r="C35" s="554"/>
      <c r="D35" s="545"/>
      <c r="E35" s="545"/>
      <c r="F35" s="545"/>
      <c r="G35" s="554"/>
      <c r="H35" s="564"/>
      <c r="I35" s="566"/>
      <c r="J35" s="545"/>
      <c r="K35" s="548"/>
      <c r="L35" s="569"/>
      <c r="M35" s="548"/>
      <c r="N35" s="581"/>
      <c r="O35" s="550"/>
      <c r="P35" s="548"/>
      <c r="Q35" s="583"/>
      <c r="R35" s="556"/>
      <c r="S35" s="256"/>
      <c r="T35" s="257"/>
      <c r="U35" s="253"/>
      <c r="V35" s="252"/>
      <c r="W35" s="253"/>
      <c r="X35" s="253"/>
      <c r="Y35" s="254" t="s">
        <v>172</v>
      </c>
      <c r="Z35" s="254" t="s">
        <v>172</v>
      </c>
      <c r="AA35" s="254" t="s">
        <v>172</v>
      </c>
      <c r="AB35" s="254" t="s">
        <v>172</v>
      </c>
      <c r="AC35" s="254" t="s">
        <v>172</v>
      </c>
      <c r="AD35" s="254" t="s">
        <v>172</v>
      </c>
      <c r="AE35" s="254" t="s">
        <v>172</v>
      </c>
      <c r="AF35" s="254" t="s">
        <v>172</v>
      </c>
      <c r="AG35" s="254" t="s">
        <v>172</v>
      </c>
      <c r="AH35" s="254" t="s">
        <v>172</v>
      </c>
      <c r="AI35" s="254" t="s">
        <v>172</v>
      </c>
      <c r="AJ35" s="254" t="s">
        <v>172</v>
      </c>
      <c r="AK35" s="554"/>
      <c r="AL35" s="554"/>
      <c r="AM35" s="561"/>
      <c r="AN35" s="552"/>
    </row>
    <row r="36" spans="1:40" ht="15" customHeight="1">
      <c r="A36" s="578"/>
      <c r="B36" s="545"/>
      <c r="C36" s="554"/>
      <c r="D36" s="545"/>
      <c r="E36" s="545"/>
      <c r="F36" s="545"/>
      <c r="G36" s="554"/>
      <c r="H36" s="564"/>
      <c r="I36" s="566"/>
      <c r="J36" s="545"/>
      <c r="K36" s="548"/>
      <c r="L36" s="569"/>
      <c r="M36" s="548"/>
      <c r="N36" s="581"/>
      <c r="O36" s="550"/>
      <c r="P36" s="548"/>
      <c r="Q36" s="583"/>
      <c r="R36" s="556"/>
      <c r="S36" s="256"/>
      <c r="T36" s="257"/>
      <c r="U36" s="253"/>
      <c r="V36" s="252"/>
      <c r="W36" s="253"/>
      <c r="X36" s="253"/>
      <c r="Y36" s="254" t="s">
        <v>172</v>
      </c>
      <c r="Z36" s="254" t="s">
        <v>172</v>
      </c>
      <c r="AA36" s="254" t="s">
        <v>172</v>
      </c>
      <c r="AB36" s="254" t="s">
        <v>172</v>
      </c>
      <c r="AC36" s="254" t="s">
        <v>172</v>
      </c>
      <c r="AD36" s="254" t="s">
        <v>172</v>
      </c>
      <c r="AE36" s="254" t="s">
        <v>172</v>
      </c>
      <c r="AF36" s="254" t="s">
        <v>172</v>
      </c>
      <c r="AG36" s="254" t="s">
        <v>172</v>
      </c>
      <c r="AH36" s="254" t="s">
        <v>172</v>
      </c>
      <c r="AI36" s="254" t="s">
        <v>172</v>
      </c>
      <c r="AJ36" s="254" t="s">
        <v>172</v>
      </c>
      <c r="AK36" s="554"/>
      <c r="AL36" s="554"/>
      <c r="AM36" s="561"/>
      <c r="AN36" s="552"/>
    </row>
    <row r="37" spans="1:40" ht="15" customHeight="1">
      <c r="A37" s="578"/>
      <c r="B37" s="545"/>
      <c r="C37" s="554"/>
      <c r="D37" s="545"/>
      <c r="E37" s="545"/>
      <c r="F37" s="545"/>
      <c r="G37" s="554"/>
      <c r="H37" s="564"/>
      <c r="I37" s="566"/>
      <c r="J37" s="545"/>
      <c r="K37" s="548"/>
      <c r="L37" s="569"/>
      <c r="M37" s="548"/>
      <c r="N37" s="581"/>
      <c r="O37" s="550"/>
      <c r="P37" s="548"/>
      <c r="Q37" s="583"/>
      <c r="R37" s="556"/>
      <c r="S37" s="256"/>
      <c r="T37" s="258"/>
      <c r="U37" s="253"/>
      <c r="V37" s="252"/>
      <c r="W37" s="253"/>
      <c r="X37" s="253"/>
      <c r="Y37" s="254" t="s">
        <v>172</v>
      </c>
      <c r="Z37" s="254" t="s">
        <v>172</v>
      </c>
      <c r="AA37" s="254" t="s">
        <v>172</v>
      </c>
      <c r="AB37" s="254" t="s">
        <v>172</v>
      </c>
      <c r="AC37" s="254" t="s">
        <v>172</v>
      </c>
      <c r="AD37" s="254" t="s">
        <v>172</v>
      </c>
      <c r="AE37" s="254" t="s">
        <v>172</v>
      </c>
      <c r="AF37" s="254" t="s">
        <v>172</v>
      </c>
      <c r="AG37" s="254" t="s">
        <v>172</v>
      </c>
      <c r="AH37" s="254" t="s">
        <v>172</v>
      </c>
      <c r="AI37" s="254" t="s">
        <v>172</v>
      </c>
      <c r="AJ37" s="254" t="s">
        <v>172</v>
      </c>
      <c r="AK37" s="554"/>
      <c r="AL37" s="554"/>
      <c r="AM37" s="561"/>
      <c r="AN37" s="552"/>
    </row>
    <row r="38" spans="1:40">
      <c r="A38" s="578"/>
      <c r="B38" s="545"/>
      <c r="C38" s="554"/>
      <c r="D38" s="545"/>
      <c r="E38" s="545"/>
      <c r="F38" s="545"/>
      <c r="G38" s="554"/>
      <c r="H38" s="564"/>
      <c r="I38" s="566"/>
      <c r="J38" s="545"/>
      <c r="K38" s="548"/>
      <c r="L38" s="569"/>
      <c r="M38" s="548"/>
      <c r="N38" s="581"/>
      <c r="O38" s="550"/>
      <c r="P38" s="549"/>
      <c r="Q38" s="584"/>
      <c r="R38" s="556"/>
      <c r="S38" s="259"/>
      <c r="T38" s="258"/>
      <c r="U38" s="253"/>
      <c r="V38" s="252"/>
      <c r="W38" s="253"/>
      <c r="X38" s="253"/>
      <c r="Y38" s="254"/>
      <c r="Z38" s="254"/>
      <c r="AA38" s="254" t="s">
        <v>172</v>
      </c>
      <c r="AB38" s="254"/>
      <c r="AC38" s="254"/>
      <c r="AD38" s="254"/>
      <c r="AE38" s="254"/>
      <c r="AF38" s="254"/>
      <c r="AG38" s="254"/>
      <c r="AH38" s="254"/>
      <c r="AI38" s="254"/>
      <c r="AJ38" s="254"/>
      <c r="AK38" s="554"/>
      <c r="AL38" s="554"/>
      <c r="AM38" s="561"/>
      <c r="AN38" s="552"/>
    </row>
    <row r="39" spans="1:40">
      <c r="A39" s="578"/>
      <c r="B39" s="545"/>
      <c r="C39" s="554"/>
      <c r="D39" s="545"/>
      <c r="E39" s="545"/>
      <c r="F39" s="545"/>
      <c r="G39" s="554"/>
      <c r="H39" s="564"/>
      <c r="I39" s="566"/>
      <c r="J39" s="545"/>
      <c r="K39" s="548"/>
      <c r="L39" s="569"/>
      <c r="M39" s="548"/>
      <c r="N39" s="581"/>
      <c r="O39" s="550"/>
      <c r="P39" s="544" t="s">
        <v>269</v>
      </c>
      <c r="Q39" s="253" t="s">
        <v>270</v>
      </c>
      <c r="R39" s="547"/>
      <c r="S39" s="259" t="s">
        <v>251</v>
      </c>
      <c r="T39" s="258">
        <v>730204</v>
      </c>
      <c r="U39" s="253"/>
      <c r="V39" s="252">
        <v>300</v>
      </c>
      <c r="W39" s="253"/>
      <c r="X39" s="253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554"/>
      <c r="AL39" s="554"/>
      <c r="AM39" s="561"/>
      <c r="AN39" s="552"/>
    </row>
    <row r="40" spans="1:40" ht="14.25" customHeight="1">
      <c r="A40" s="578"/>
      <c r="B40" s="545"/>
      <c r="C40" s="554"/>
      <c r="D40" s="545"/>
      <c r="E40" s="545"/>
      <c r="F40" s="545"/>
      <c r="G40" s="554"/>
      <c r="H40" s="564"/>
      <c r="I40" s="566"/>
      <c r="J40" s="545"/>
      <c r="K40" s="548"/>
      <c r="L40" s="569"/>
      <c r="M40" s="548"/>
      <c r="N40" s="581"/>
      <c r="O40" s="550"/>
      <c r="P40" s="545"/>
      <c r="Q40" s="554" t="s">
        <v>271</v>
      </c>
      <c r="R40" s="548"/>
      <c r="S40" s="260" t="s">
        <v>272</v>
      </c>
      <c r="T40" s="261">
        <v>730801</v>
      </c>
      <c r="U40" s="253"/>
      <c r="V40" s="252">
        <v>0.01</v>
      </c>
      <c r="W40" s="253"/>
      <c r="X40" s="253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554"/>
      <c r="AL40" s="554"/>
      <c r="AM40" s="561"/>
      <c r="AN40" s="552"/>
    </row>
    <row r="41" spans="1:40">
      <c r="A41" s="578"/>
      <c r="B41" s="545"/>
      <c r="C41" s="554"/>
      <c r="D41" s="545"/>
      <c r="E41" s="545"/>
      <c r="F41" s="545"/>
      <c r="G41" s="554"/>
      <c r="H41" s="564"/>
      <c r="I41" s="566"/>
      <c r="J41" s="545"/>
      <c r="K41" s="548"/>
      <c r="L41" s="569"/>
      <c r="M41" s="548"/>
      <c r="N41" s="581"/>
      <c r="O41" s="550"/>
      <c r="P41" s="545"/>
      <c r="Q41" s="554"/>
      <c r="R41" s="548"/>
      <c r="S41" s="262" t="s">
        <v>273</v>
      </c>
      <c r="T41" s="258">
        <v>731406</v>
      </c>
      <c r="U41" s="253"/>
      <c r="V41" s="252">
        <v>100</v>
      </c>
      <c r="W41" s="253"/>
      <c r="X41" s="253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554"/>
      <c r="AL41" s="554"/>
      <c r="AM41" s="561"/>
      <c r="AN41" s="552"/>
    </row>
    <row r="42" spans="1:40">
      <c r="A42" s="578"/>
      <c r="B42" s="545"/>
      <c r="C42" s="554"/>
      <c r="D42" s="545"/>
      <c r="E42" s="545"/>
      <c r="F42" s="545"/>
      <c r="G42" s="554"/>
      <c r="H42" s="564"/>
      <c r="I42" s="566"/>
      <c r="J42" s="545"/>
      <c r="K42" s="548"/>
      <c r="L42" s="569"/>
      <c r="M42" s="548"/>
      <c r="N42" s="581"/>
      <c r="O42" s="550"/>
      <c r="P42" s="545"/>
      <c r="Q42" s="554"/>
      <c r="R42" s="548"/>
      <c r="S42" s="244" t="s">
        <v>230</v>
      </c>
      <c r="T42" s="263">
        <v>710602</v>
      </c>
      <c r="U42" s="253"/>
      <c r="V42" s="252">
        <v>1612</v>
      </c>
      <c r="W42" s="253"/>
      <c r="X42" s="253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554"/>
      <c r="AL42" s="554"/>
      <c r="AM42" s="561"/>
      <c r="AN42" s="552"/>
    </row>
    <row r="43" spans="1:40">
      <c r="A43" s="578"/>
      <c r="B43" s="545"/>
      <c r="C43" s="554"/>
      <c r="D43" s="545"/>
      <c r="E43" s="545"/>
      <c r="F43" s="545"/>
      <c r="G43" s="554"/>
      <c r="H43" s="564"/>
      <c r="I43" s="566"/>
      <c r="J43" s="545"/>
      <c r="K43" s="548"/>
      <c r="L43" s="569"/>
      <c r="M43" s="548"/>
      <c r="N43" s="581"/>
      <c r="O43" s="550"/>
      <c r="P43" s="546"/>
      <c r="Q43" s="264" t="s">
        <v>274</v>
      </c>
      <c r="R43" s="549"/>
      <c r="S43" s="259" t="s">
        <v>201</v>
      </c>
      <c r="T43" s="258">
        <v>730804</v>
      </c>
      <c r="U43" s="253"/>
      <c r="V43" s="252">
        <v>200</v>
      </c>
      <c r="W43" s="253"/>
      <c r="X43" s="253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554"/>
      <c r="AL43" s="554"/>
      <c r="AM43" s="561"/>
      <c r="AN43" s="552"/>
    </row>
    <row r="44" spans="1:40">
      <c r="A44" s="578"/>
      <c r="B44" s="545"/>
      <c r="C44" s="554"/>
      <c r="D44" s="545"/>
      <c r="E44" s="545"/>
      <c r="F44" s="545"/>
      <c r="G44" s="554"/>
      <c r="H44" s="564"/>
      <c r="I44" s="566"/>
      <c r="J44" s="545"/>
      <c r="K44" s="548"/>
      <c r="L44" s="569"/>
      <c r="M44" s="548"/>
      <c r="N44" s="581"/>
      <c r="O44" s="550"/>
      <c r="P44" s="547"/>
      <c r="Q44" s="555" t="s">
        <v>275</v>
      </c>
      <c r="R44" s="556"/>
      <c r="S44" s="259" t="s">
        <v>276</v>
      </c>
      <c r="T44" s="258">
        <v>730610</v>
      </c>
      <c r="U44" s="253"/>
      <c r="V44" s="252">
        <v>100</v>
      </c>
      <c r="W44" s="253"/>
      <c r="X44" s="253"/>
      <c r="Y44" s="254"/>
      <c r="Z44" s="254"/>
      <c r="AA44" s="254"/>
      <c r="AB44" s="254"/>
      <c r="AC44" s="254"/>
      <c r="AD44" s="254"/>
      <c r="AE44" s="254" t="s">
        <v>172</v>
      </c>
      <c r="AF44" s="254"/>
      <c r="AG44" s="254"/>
      <c r="AH44" s="254"/>
      <c r="AI44" s="254"/>
      <c r="AJ44" s="254"/>
      <c r="AK44" s="554"/>
      <c r="AL44" s="554"/>
      <c r="AM44" s="561"/>
      <c r="AN44" s="552"/>
    </row>
    <row r="45" spans="1:40">
      <c r="A45" s="578"/>
      <c r="B45" s="545"/>
      <c r="C45" s="554"/>
      <c r="D45" s="545"/>
      <c r="E45" s="545"/>
      <c r="F45" s="545"/>
      <c r="G45" s="554"/>
      <c r="H45" s="564"/>
      <c r="I45" s="566"/>
      <c r="J45" s="545"/>
      <c r="K45" s="548"/>
      <c r="L45" s="569"/>
      <c r="M45" s="548"/>
      <c r="N45" s="581"/>
      <c r="O45" s="550"/>
      <c r="P45" s="548"/>
      <c r="Q45" s="555"/>
      <c r="R45" s="556"/>
      <c r="S45" s="259" t="s">
        <v>256</v>
      </c>
      <c r="T45" s="258">
        <v>731406</v>
      </c>
      <c r="U45" s="253"/>
      <c r="V45" s="252">
        <v>100</v>
      </c>
      <c r="W45" s="253"/>
      <c r="X45" s="253"/>
      <c r="Y45" s="254"/>
      <c r="Z45" s="254"/>
      <c r="AA45" s="254"/>
      <c r="AB45" s="254"/>
      <c r="AC45" s="254" t="s">
        <v>172</v>
      </c>
      <c r="AD45" s="254"/>
      <c r="AE45" s="254"/>
      <c r="AF45" s="254"/>
      <c r="AG45" s="254"/>
      <c r="AH45" s="254"/>
      <c r="AI45" s="254"/>
      <c r="AJ45" s="254"/>
      <c r="AK45" s="554"/>
      <c r="AL45" s="554"/>
      <c r="AM45" s="561"/>
      <c r="AN45" s="552"/>
    </row>
    <row r="46" spans="1:40">
      <c r="A46" s="578"/>
      <c r="B46" s="545"/>
      <c r="C46" s="554"/>
      <c r="D46" s="545"/>
      <c r="E46" s="545"/>
      <c r="F46" s="545"/>
      <c r="G46" s="554"/>
      <c r="H46" s="564"/>
      <c r="I46" s="566"/>
      <c r="J46" s="545"/>
      <c r="K46" s="548"/>
      <c r="L46" s="569"/>
      <c r="M46" s="548"/>
      <c r="N46" s="581"/>
      <c r="O46" s="550"/>
      <c r="P46" s="548"/>
      <c r="Q46" s="555"/>
      <c r="R46" s="556"/>
      <c r="S46" s="259" t="s">
        <v>255</v>
      </c>
      <c r="T46" s="258">
        <v>730811</v>
      </c>
      <c r="U46" s="253"/>
      <c r="V46" s="252">
        <v>50</v>
      </c>
      <c r="W46" s="253"/>
      <c r="X46" s="253"/>
      <c r="Y46" s="254"/>
      <c r="Z46" s="254"/>
      <c r="AA46" s="254"/>
      <c r="AB46" s="254"/>
      <c r="AC46" s="254"/>
      <c r="AD46" s="254" t="s">
        <v>172</v>
      </c>
      <c r="AE46" s="254"/>
      <c r="AF46" s="254"/>
      <c r="AG46" s="254"/>
      <c r="AH46" s="254"/>
      <c r="AI46" s="254"/>
      <c r="AJ46" s="254"/>
      <c r="AK46" s="554"/>
      <c r="AL46" s="554"/>
      <c r="AM46" s="561"/>
      <c r="AN46" s="552"/>
    </row>
    <row r="47" spans="1:40">
      <c r="A47" s="578"/>
      <c r="B47" s="545"/>
      <c r="C47" s="554"/>
      <c r="D47" s="545"/>
      <c r="E47" s="545"/>
      <c r="F47" s="545"/>
      <c r="G47" s="554"/>
      <c r="H47" s="564"/>
      <c r="I47" s="567"/>
      <c r="J47" s="546"/>
      <c r="K47" s="549"/>
      <c r="L47" s="570"/>
      <c r="M47" s="549"/>
      <c r="N47" s="582"/>
      <c r="O47" s="550"/>
      <c r="P47" s="549"/>
      <c r="Q47" s="555"/>
      <c r="R47" s="556"/>
      <c r="S47" s="259" t="s">
        <v>277</v>
      </c>
      <c r="T47" s="258"/>
      <c r="U47" s="253"/>
      <c r="V47" s="252">
        <v>2177.56</v>
      </c>
      <c r="W47" s="253"/>
      <c r="X47" s="253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554"/>
      <c r="AL47" s="554"/>
      <c r="AM47" s="562"/>
      <c r="AN47" s="553"/>
    </row>
    <row r="48" spans="1:40" ht="53.25" hidden="1" customHeight="1">
      <c r="A48" s="578"/>
      <c r="B48" s="545"/>
      <c r="C48" s="554"/>
      <c r="D48" s="545"/>
      <c r="E48" s="545"/>
      <c r="F48" s="545"/>
      <c r="G48" s="265" t="s">
        <v>278</v>
      </c>
      <c r="H48" s="266" t="s">
        <v>279</v>
      </c>
      <c r="I48" s="267" t="s">
        <v>264</v>
      </c>
      <c r="J48" s="266" t="s">
        <v>280</v>
      </c>
      <c r="K48" s="268"/>
      <c r="L48" s="268" t="s">
        <v>172</v>
      </c>
      <c r="M48" s="268"/>
      <c r="N48" s="253" t="s">
        <v>172</v>
      </c>
      <c r="O48" s="253"/>
      <c r="P48" s="253"/>
      <c r="Q48" s="269" t="s">
        <v>281</v>
      </c>
      <c r="R48" s="270"/>
      <c r="S48" s="259" t="s">
        <v>251</v>
      </c>
      <c r="T48" s="258">
        <v>730204</v>
      </c>
      <c r="U48" s="253"/>
      <c r="V48" s="252"/>
      <c r="W48" s="253"/>
      <c r="X48" s="253"/>
      <c r="Y48" s="254"/>
      <c r="Z48" s="254"/>
      <c r="AA48" s="254"/>
      <c r="AB48" s="254"/>
      <c r="AC48" s="254"/>
      <c r="AD48" s="254"/>
      <c r="AE48" s="254"/>
      <c r="AF48" s="254" t="s">
        <v>172</v>
      </c>
      <c r="AG48" s="254"/>
      <c r="AH48" s="254"/>
      <c r="AI48" s="254"/>
      <c r="AJ48" s="254"/>
      <c r="AK48" s="255"/>
      <c r="AL48" s="253"/>
      <c r="AM48" s="253"/>
      <c r="AN48" s="253"/>
    </row>
    <row r="49" spans="1:40" ht="15" hidden="1" customHeight="1">
      <c r="A49" s="578"/>
      <c r="B49" s="545"/>
      <c r="C49" s="554"/>
      <c r="D49" s="545"/>
      <c r="E49" s="545"/>
      <c r="F49" s="545"/>
      <c r="G49" s="554" t="s">
        <v>282</v>
      </c>
      <c r="H49" s="544" t="s">
        <v>283</v>
      </c>
      <c r="I49" s="544" t="s">
        <v>284</v>
      </c>
      <c r="J49" s="544" t="s">
        <v>285</v>
      </c>
      <c r="K49" s="547"/>
      <c r="L49" s="547"/>
      <c r="M49" s="547" t="s">
        <v>172</v>
      </c>
      <c r="N49" s="547"/>
      <c r="O49" s="550" t="s">
        <v>286</v>
      </c>
      <c r="P49" s="548"/>
      <c r="Q49" s="544" t="s">
        <v>287</v>
      </c>
      <c r="R49" s="558"/>
      <c r="S49" s="260" t="s">
        <v>174</v>
      </c>
      <c r="T49" s="257">
        <v>710105</v>
      </c>
      <c r="U49" s="253"/>
      <c r="V49" s="252"/>
      <c r="W49" s="253"/>
      <c r="X49" s="253"/>
      <c r="Y49" s="254" t="s">
        <v>172</v>
      </c>
      <c r="Z49" s="254" t="s">
        <v>172</v>
      </c>
      <c r="AA49" s="254" t="s">
        <v>172</v>
      </c>
      <c r="AB49" s="254" t="s">
        <v>172</v>
      </c>
      <c r="AC49" s="254" t="s">
        <v>172</v>
      </c>
      <c r="AD49" s="254" t="s">
        <v>172</v>
      </c>
      <c r="AE49" s="254" t="s">
        <v>172</v>
      </c>
      <c r="AF49" s="254" t="s">
        <v>172</v>
      </c>
      <c r="AG49" s="254" t="s">
        <v>172</v>
      </c>
      <c r="AH49" s="254" t="s">
        <v>172</v>
      </c>
      <c r="AI49" s="254" t="s">
        <v>172</v>
      </c>
      <c r="AJ49" s="254" t="s">
        <v>172</v>
      </c>
      <c r="AK49" s="544" t="s">
        <v>1081</v>
      </c>
      <c r="AL49" s="544" t="s">
        <v>1082</v>
      </c>
      <c r="AM49" s="253"/>
      <c r="AN49" s="544" t="s">
        <v>1020</v>
      </c>
    </row>
    <row r="50" spans="1:40" ht="15" hidden="1" customHeight="1">
      <c r="A50" s="578"/>
      <c r="B50" s="545"/>
      <c r="C50" s="554"/>
      <c r="D50" s="545"/>
      <c r="E50" s="545"/>
      <c r="F50" s="545"/>
      <c r="G50" s="554"/>
      <c r="H50" s="545"/>
      <c r="I50" s="545"/>
      <c r="J50" s="545"/>
      <c r="K50" s="548"/>
      <c r="L50" s="548"/>
      <c r="M50" s="548"/>
      <c r="N50" s="548"/>
      <c r="O50" s="550"/>
      <c r="P50" s="548"/>
      <c r="Q50" s="545"/>
      <c r="R50" s="559"/>
      <c r="S50" s="260" t="s">
        <v>179</v>
      </c>
      <c r="T50" s="257">
        <v>710203</v>
      </c>
      <c r="U50" s="253"/>
      <c r="V50" s="252"/>
      <c r="W50" s="253"/>
      <c r="X50" s="253"/>
      <c r="Y50" s="254" t="s">
        <v>172</v>
      </c>
      <c r="Z50" s="254" t="s">
        <v>172</v>
      </c>
      <c r="AA50" s="254" t="s">
        <v>172</v>
      </c>
      <c r="AB50" s="254" t="s">
        <v>172</v>
      </c>
      <c r="AC50" s="254" t="s">
        <v>172</v>
      </c>
      <c r="AD50" s="254" t="s">
        <v>172</v>
      </c>
      <c r="AE50" s="254" t="s">
        <v>172</v>
      </c>
      <c r="AF50" s="254" t="s">
        <v>172</v>
      </c>
      <c r="AG50" s="254" t="s">
        <v>172</v>
      </c>
      <c r="AH50" s="254" t="s">
        <v>172</v>
      </c>
      <c r="AI50" s="254" t="s">
        <v>172</v>
      </c>
      <c r="AJ50" s="254" t="s">
        <v>172</v>
      </c>
      <c r="AK50" s="545"/>
      <c r="AL50" s="545"/>
      <c r="AM50" s="253"/>
      <c r="AN50" s="545"/>
    </row>
    <row r="51" spans="1:40" ht="15" hidden="1" customHeight="1">
      <c r="A51" s="578"/>
      <c r="B51" s="545"/>
      <c r="C51" s="554"/>
      <c r="D51" s="545"/>
      <c r="E51" s="545"/>
      <c r="F51" s="545"/>
      <c r="G51" s="554"/>
      <c r="H51" s="545"/>
      <c r="I51" s="545"/>
      <c r="J51" s="545"/>
      <c r="K51" s="548"/>
      <c r="L51" s="548"/>
      <c r="M51" s="548"/>
      <c r="N51" s="548"/>
      <c r="O51" s="550"/>
      <c r="P51" s="548"/>
      <c r="Q51" s="545"/>
      <c r="R51" s="559"/>
      <c r="S51" s="260" t="s">
        <v>181</v>
      </c>
      <c r="T51" s="257">
        <v>710204</v>
      </c>
      <c r="U51" s="253"/>
      <c r="V51" s="252"/>
      <c r="W51" s="253"/>
      <c r="X51" s="253"/>
      <c r="Y51" s="254" t="s">
        <v>172</v>
      </c>
      <c r="Z51" s="254" t="s">
        <v>172</v>
      </c>
      <c r="AA51" s="254" t="s">
        <v>172</v>
      </c>
      <c r="AB51" s="254" t="s">
        <v>172</v>
      </c>
      <c r="AC51" s="254" t="s">
        <v>172</v>
      </c>
      <c r="AD51" s="254" t="s">
        <v>172</v>
      </c>
      <c r="AE51" s="254" t="s">
        <v>172</v>
      </c>
      <c r="AF51" s="254" t="s">
        <v>172</v>
      </c>
      <c r="AG51" s="254" t="s">
        <v>172</v>
      </c>
      <c r="AH51" s="254" t="s">
        <v>172</v>
      </c>
      <c r="AI51" s="254" t="s">
        <v>172</v>
      </c>
      <c r="AJ51" s="254" t="s">
        <v>172</v>
      </c>
      <c r="AK51" s="545"/>
      <c r="AL51" s="545"/>
      <c r="AM51" s="253"/>
      <c r="AN51" s="545"/>
    </row>
    <row r="52" spans="1:40" ht="15" hidden="1" customHeight="1">
      <c r="A52" s="578"/>
      <c r="B52" s="545"/>
      <c r="C52" s="554"/>
      <c r="D52" s="545"/>
      <c r="E52" s="545"/>
      <c r="F52" s="545"/>
      <c r="G52" s="554"/>
      <c r="H52" s="545"/>
      <c r="I52" s="545"/>
      <c r="J52" s="545"/>
      <c r="K52" s="548"/>
      <c r="L52" s="548"/>
      <c r="M52" s="548"/>
      <c r="N52" s="548"/>
      <c r="O52" s="550"/>
      <c r="P52" s="548"/>
      <c r="Q52" s="545"/>
      <c r="R52" s="559"/>
      <c r="S52" s="260" t="s">
        <v>188</v>
      </c>
      <c r="T52" s="257">
        <v>710601</v>
      </c>
      <c r="U52" s="253"/>
      <c r="V52" s="252"/>
      <c r="W52" s="253"/>
      <c r="X52" s="253"/>
      <c r="Y52" s="254" t="s">
        <v>172</v>
      </c>
      <c r="Z52" s="254" t="s">
        <v>172</v>
      </c>
      <c r="AA52" s="254" t="s">
        <v>172</v>
      </c>
      <c r="AB52" s="254" t="s">
        <v>172</v>
      </c>
      <c r="AC52" s="254" t="s">
        <v>172</v>
      </c>
      <c r="AD52" s="254" t="s">
        <v>172</v>
      </c>
      <c r="AE52" s="254" t="s">
        <v>172</v>
      </c>
      <c r="AF52" s="254" t="s">
        <v>172</v>
      </c>
      <c r="AG52" s="254" t="s">
        <v>172</v>
      </c>
      <c r="AH52" s="254" t="s">
        <v>172</v>
      </c>
      <c r="AI52" s="254" t="s">
        <v>172</v>
      </c>
      <c r="AJ52" s="254" t="s">
        <v>172</v>
      </c>
      <c r="AK52" s="545"/>
      <c r="AL52" s="545"/>
      <c r="AM52" s="253"/>
      <c r="AN52" s="545"/>
    </row>
    <row r="53" spans="1:40" ht="15" hidden="1" customHeight="1">
      <c r="A53" s="578"/>
      <c r="B53" s="545"/>
      <c r="C53" s="554"/>
      <c r="D53" s="545"/>
      <c r="E53" s="545"/>
      <c r="F53" s="545"/>
      <c r="G53" s="554"/>
      <c r="H53" s="545"/>
      <c r="I53" s="545"/>
      <c r="J53" s="545"/>
      <c r="K53" s="548"/>
      <c r="L53" s="548"/>
      <c r="M53" s="548"/>
      <c r="N53" s="548"/>
      <c r="O53" s="550"/>
      <c r="P53" s="548"/>
      <c r="Q53" s="545"/>
      <c r="R53" s="559"/>
      <c r="S53" s="260" t="s">
        <v>190</v>
      </c>
      <c r="T53" s="258">
        <v>730802</v>
      </c>
      <c r="U53" s="253"/>
      <c r="V53" s="252"/>
      <c r="W53" s="253"/>
      <c r="X53" s="253"/>
      <c r="Y53" s="254" t="s">
        <v>172</v>
      </c>
      <c r="Z53" s="254" t="s">
        <v>172</v>
      </c>
      <c r="AA53" s="254" t="s">
        <v>172</v>
      </c>
      <c r="AB53" s="254" t="s">
        <v>172</v>
      </c>
      <c r="AC53" s="254" t="s">
        <v>172</v>
      </c>
      <c r="AD53" s="254" t="s">
        <v>172</v>
      </c>
      <c r="AE53" s="254" t="s">
        <v>172</v>
      </c>
      <c r="AF53" s="254" t="s">
        <v>172</v>
      </c>
      <c r="AG53" s="254" t="s">
        <v>172</v>
      </c>
      <c r="AH53" s="254" t="s">
        <v>172</v>
      </c>
      <c r="AI53" s="254" t="s">
        <v>172</v>
      </c>
      <c r="AJ53" s="254" t="s">
        <v>172</v>
      </c>
      <c r="AK53" s="545"/>
      <c r="AL53" s="545"/>
      <c r="AM53" s="253"/>
      <c r="AN53" s="545"/>
    </row>
    <row r="54" spans="1:40">
      <c r="A54" s="578"/>
      <c r="B54" s="545"/>
      <c r="C54" s="554"/>
      <c r="D54" s="545"/>
      <c r="E54" s="545"/>
      <c r="F54" s="545"/>
      <c r="G54" s="554"/>
      <c r="H54" s="545"/>
      <c r="I54" s="545"/>
      <c r="J54" s="545"/>
      <c r="K54" s="548"/>
      <c r="L54" s="548"/>
      <c r="M54" s="548"/>
      <c r="N54" s="548"/>
      <c r="O54" s="550"/>
      <c r="P54" s="548"/>
      <c r="Q54" s="546"/>
      <c r="R54" s="559"/>
      <c r="S54" s="259" t="s">
        <v>201</v>
      </c>
      <c r="T54" s="258">
        <v>730804</v>
      </c>
      <c r="U54" s="253"/>
      <c r="V54" s="252">
        <v>100.01</v>
      </c>
      <c r="W54" s="253"/>
      <c r="X54" s="253"/>
      <c r="Y54" s="254"/>
      <c r="Z54" s="254"/>
      <c r="AA54" s="254" t="s">
        <v>172</v>
      </c>
      <c r="AB54" s="254"/>
      <c r="AC54" s="254"/>
      <c r="AD54" s="254"/>
      <c r="AE54" s="254"/>
      <c r="AF54" s="254"/>
      <c r="AG54" s="254"/>
      <c r="AH54" s="254"/>
      <c r="AI54" s="254"/>
      <c r="AJ54" s="254"/>
      <c r="AK54" s="545"/>
      <c r="AL54" s="545"/>
      <c r="AM54" s="547"/>
      <c r="AN54" s="545"/>
    </row>
    <row r="55" spans="1:40" ht="15" customHeight="1">
      <c r="A55" s="578"/>
      <c r="B55" s="545"/>
      <c r="C55" s="554"/>
      <c r="D55" s="545"/>
      <c r="E55" s="545"/>
      <c r="F55" s="545"/>
      <c r="G55" s="554"/>
      <c r="H55" s="545"/>
      <c r="I55" s="545"/>
      <c r="J55" s="545"/>
      <c r="K55" s="548"/>
      <c r="L55" s="548"/>
      <c r="M55" s="548"/>
      <c r="N55" s="548"/>
      <c r="O55" s="550"/>
      <c r="P55" s="548"/>
      <c r="Q55" s="544" t="s">
        <v>288</v>
      </c>
      <c r="R55" s="559"/>
      <c r="S55" s="259" t="s">
        <v>230</v>
      </c>
      <c r="T55" s="257">
        <v>710602</v>
      </c>
      <c r="U55" s="253"/>
      <c r="V55" s="252">
        <v>2438.25</v>
      </c>
      <c r="W55" s="253"/>
      <c r="X55" s="253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545"/>
      <c r="AL55" s="545"/>
      <c r="AM55" s="548"/>
      <c r="AN55" s="545"/>
    </row>
    <row r="56" spans="1:40" ht="15" customHeight="1">
      <c r="A56" s="578"/>
      <c r="B56" s="545"/>
      <c r="C56" s="554"/>
      <c r="D56" s="545"/>
      <c r="E56" s="545"/>
      <c r="F56" s="545"/>
      <c r="G56" s="554"/>
      <c r="H56" s="545"/>
      <c r="I56" s="545"/>
      <c r="J56" s="545"/>
      <c r="K56" s="548"/>
      <c r="L56" s="548"/>
      <c r="M56" s="548"/>
      <c r="N56" s="548"/>
      <c r="O56" s="550"/>
      <c r="P56" s="548"/>
      <c r="Q56" s="545"/>
      <c r="R56" s="559"/>
      <c r="S56" s="259" t="s">
        <v>273</v>
      </c>
      <c r="T56" s="257">
        <v>731406</v>
      </c>
      <c r="U56" s="253"/>
      <c r="V56" s="252">
        <v>50</v>
      </c>
      <c r="W56" s="253"/>
      <c r="X56" s="253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545"/>
      <c r="AL56" s="545"/>
      <c r="AM56" s="548"/>
      <c r="AN56" s="545"/>
    </row>
    <row r="57" spans="1:40" ht="15" customHeight="1">
      <c r="A57" s="578"/>
      <c r="B57" s="545"/>
      <c r="C57" s="554"/>
      <c r="D57" s="545"/>
      <c r="E57" s="545"/>
      <c r="F57" s="545"/>
      <c r="G57" s="554"/>
      <c r="H57" s="545"/>
      <c r="I57" s="545"/>
      <c r="J57" s="545"/>
      <c r="K57" s="548"/>
      <c r="L57" s="548"/>
      <c r="M57" s="548"/>
      <c r="N57" s="548"/>
      <c r="O57" s="550"/>
      <c r="P57" s="548"/>
      <c r="Q57" s="545"/>
      <c r="R57" s="559"/>
      <c r="S57" s="259" t="s">
        <v>1074</v>
      </c>
      <c r="T57" s="257">
        <v>730404</v>
      </c>
      <c r="U57" s="253"/>
      <c r="V57" s="252">
        <v>800</v>
      </c>
      <c r="W57" s="253"/>
      <c r="X57" s="253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545"/>
      <c r="AL57" s="545"/>
      <c r="AM57" s="548"/>
      <c r="AN57" s="545"/>
    </row>
    <row r="58" spans="1:40">
      <c r="A58" s="578"/>
      <c r="B58" s="545"/>
      <c r="C58" s="554"/>
      <c r="D58" s="545"/>
      <c r="E58" s="545"/>
      <c r="F58" s="545"/>
      <c r="G58" s="554"/>
      <c r="H58" s="545"/>
      <c r="I58" s="545"/>
      <c r="J58" s="545"/>
      <c r="K58" s="548"/>
      <c r="L58" s="548"/>
      <c r="M58" s="548"/>
      <c r="N58" s="548"/>
      <c r="O58" s="550"/>
      <c r="P58" s="548"/>
      <c r="Q58" s="546"/>
      <c r="R58" s="559"/>
      <c r="S58" s="259" t="s">
        <v>289</v>
      </c>
      <c r="T58" s="258">
        <v>730811</v>
      </c>
      <c r="U58" s="253"/>
      <c r="V58" s="252">
        <v>200</v>
      </c>
      <c r="W58" s="253"/>
      <c r="X58" s="253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545"/>
      <c r="AL58" s="545"/>
      <c r="AM58" s="548"/>
      <c r="AN58" s="545"/>
    </row>
    <row r="59" spans="1:40" ht="15" customHeight="1">
      <c r="A59" s="578"/>
      <c r="B59" s="545"/>
      <c r="C59" s="554"/>
      <c r="D59" s="545"/>
      <c r="E59" s="545"/>
      <c r="F59" s="545"/>
      <c r="G59" s="554"/>
      <c r="H59" s="545"/>
      <c r="I59" s="545"/>
      <c r="J59" s="545"/>
      <c r="K59" s="548"/>
      <c r="L59" s="548"/>
      <c r="M59" s="548"/>
      <c r="N59" s="548"/>
      <c r="O59" s="550"/>
      <c r="P59" s="548"/>
      <c r="Q59" s="544" t="s">
        <v>290</v>
      </c>
      <c r="R59" s="559"/>
      <c r="S59" s="260" t="s">
        <v>291</v>
      </c>
      <c r="T59" s="258">
        <v>730609</v>
      </c>
      <c r="U59" s="253"/>
      <c r="V59" s="252">
        <v>100</v>
      </c>
      <c r="W59" s="253"/>
      <c r="X59" s="253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545"/>
      <c r="AL59" s="545"/>
      <c r="AM59" s="548"/>
      <c r="AN59" s="545"/>
    </row>
    <row r="60" spans="1:40">
      <c r="A60" s="578"/>
      <c r="B60" s="545"/>
      <c r="C60" s="554"/>
      <c r="D60" s="545"/>
      <c r="E60" s="545"/>
      <c r="F60" s="545"/>
      <c r="G60" s="554"/>
      <c r="H60" s="545"/>
      <c r="I60" s="545"/>
      <c r="J60" s="545"/>
      <c r="K60" s="548"/>
      <c r="L60" s="548"/>
      <c r="M60" s="548"/>
      <c r="N60" s="548"/>
      <c r="O60" s="550"/>
      <c r="P60" s="548"/>
      <c r="Q60" s="545"/>
      <c r="R60" s="559"/>
      <c r="S60" s="260" t="s">
        <v>292</v>
      </c>
      <c r="T60" s="258">
        <v>730601</v>
      </c>
      <c r="U60" s="253"/>
      <c r="V60" s="252">
        <v>100</v>
      </c>
      <c r="W60" s="253"/>
      <c r="X60" s="253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545"/>
      <c r="AL60" s="545"/>
      <c r="AM60" s="548"/>
      <c r="AN60" s="545"/>
    </row>
    <row r="61" spans="1:40" ht="15.75" customHeight="1">
      <c r="A61" s="578"/>
      <c r="B61" s="545"/>
      <c r="C61" s="554"/>
      <c r="D61" s="545"/>
      <c r="E61" s="545"/>
      <c r="F61" s="545"/>
      <c r="G61" s="554"/>
      <c r="H61" s="546"/>
      <c r="I61" s="546"/>
      <c r="J61" s="546"/>
      <c r="K61" s="549"/>
      <c r="L61" s="549"/>
      <c r="M61" s="549"/>
      <c r="N61" s="549"/>
      <c r="O61" s="550"/>
      <c r="P61" s="548"/>
      <c r="Q61" s="546"/>
      <c r="R61" s="559"/>
      <c r="S61" s="259" t="s">
        <v>251</v>
      </c>
      <c r="T61" s="258">
        <v>730204</v>
      </c>
      <c r="U61" s="253"/>
      <c r="V61" s="252">
        <v>100</v>
      </c>
      <c r="W61" s="253"/>
      <c r="X61" s="253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545"/>
      <c r="AL61" s="545"/>
      <c r="AM61" s="548"/>
      <c r="AN61" s="545"/>
    </row>
    <row r="62" spans="1:40" ht="15" hidden="1" customHeight="1">
      <c r="A62" s="578"/>
      <c r="B62" s="545"/>
      <c r="C62" s="554"/>
      <c r="D62" s="545"/>
      <c r="E62" s="545"/>
      <c r="F62" s="545"/>
      <c r="G62" s="554" t="s">
        <v>293</v>
      </c>
      <c r="H62" s="544" t="s">
        <v>294</v>
      </c>
      <c r="I62" s="565" t="s">
        <v>284</v>
      </c>
      <c r="J62" s="544" t="s">
        <v>295</v>
      </c>
      <c r="K62" s="547"/>
      <c r="L62" s="547"/>
      <c r="M62" s="547" t="s">
        <v>172</v>
      </c>
      <c r="N62" s="547"/>
      <c r="O62" s="550" t="s">
        <v>296</v>
      </c>
      <c r="P62" s="556"/>
      <c r="Q62" s="557" t="s">
        <v>297</v>
      </c>
      <c r="R62" s="556"/>
      <c r="S62" s="260" t="s">
        <v>174</v>
      </c>
      <c r="T62" s="257">
        <v>710105</v>
      </c>
      <c r="U62" s="253"/>
      <c r="V62" s="252"/>
      <c r="W62" s="253"/>
      <c r="X62" s="253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545"/>
      <c r="AL62" s="545"/>
      <c r="AM62" s="548"/>
      <c r="AN62" s="545"/>
    </row>
    <row r="63" spans="1:40" ht="15" hidden="1" customHeight="1">
      <c r="A63" s="578"/>
      <c r="B63" s="545"/>
      <c r="C63" s="554"/>
      <c r="D63" s="545"/>
      <c r="E63" s="545"/>
      <c r="F63" s="545"/>
      <c r="G63" s="554"/>
      <c r="H63" s="545"/>
      <c r="I63" s="566"/>
      <c r="J63" s="545"/>
      <c r="K63" s="548"/>
      <c r="L63" s="548"/>
      <c r="M63" s="548"/>
      <c r="N63" s="548"/>
      <c r="O63" s="550"/>
      <c r="P63" s="556"/>
      <c r="Q63" s="557"/>
      <c r="R63" s="556"/>
      <c r="S63" s="260" t="s">
        <v>179</v>
      </c>
      <c r="T63" s="257">
        <v>710203</v>
      </c>
      <c r="U63" s="253"/>
      <c r="V63" s="252"/>
      <c r="W63" s="253"/>
      <c r="X63" s="253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545"/>
      <c r="AL63" s="545"/>
      <c r="AM63" s="548"/>
      <c r="AN63" s="545"/>
    </row>
    <row r="64" spans="1:40" ht="15" hidden="1" customHeight="1">
      <c r="A64" s="578"/>
      <c r="B64" s="545"/>
      <c r="C64" s="554"/>
      <c r="D64" s="545"/>
      <c r="E64" s="545"/>
      <c r="F64" s="545"/>
      <c r="G64" s="554"/>
      <c r="H64" s="545"/>
      <c r="I64" s="566"/>
      <c r="J64" s="545"/>
      <c r="K64" s="548"/>
      <c r="L64" s="548"/>
      <c r="M64" s="548"/>
      <c r="N64" s="548"/>
      <c r="O64" s="550"/>
      <c r="P64" s="556"/>
      <c r="Q64" s="557"/>
      <c r="R64" s="556"/>
      <c r="S64" s="260" t="s">
        <v>181</v>
      </c>
      <c r="T64" s="257">
        <v>710204</v>
      </c>
      <c r="U64" s="253"/>
      <c r="V64" s="252"/>
      <c r="W64" s="253"/>
      <c r="X64" s="253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545"/>
      <c r="AL64" s="545"/>
      <c r="AM64" s="548"/>
      <c r="AN64" s="545"/>
    </row>
    <row r="65" spans="1:40" ht="15" hidden="1" customHeight="1">
      <c r="A65" s="578"/>
      <c r="B65" s="545"/>
      <c r="C65" s="554"/>
      <c r="D65" s="545"/>
      <c r="E65" s="545"/>
      <c r="F65" s="545"/>
      <c r="G65" s="554"/>
      <c r="H65" s="545"/>
      <c r="I65" s="566"/>
      <c r="J65" s="545"/>
      <c r="K65" s="548"/>
      <c r="L65" s="548"/>
      <c r="M65" s="548"/>
      <c r="N65" s="548"/>
      <c r="O65" s="550"/>
      <c r="P65" s="556"/>
      <c r="Q65" s="557"/>
      <c r="R65" s="556"/>
      <c r="S65" s="260" t="s">
        <v>188</v>
      </c>
      <c r="T65" s="257">
        <v>710601</v>
      </c>
      <c r="U65" s="253"/>
      <c r="V65" s="252"/>
      <c r="W65" s="253"/>
      <c r="X65" s="253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545"/>
      <c r="AL65" s="545"/>
      <c r="AM65" s="548"/>
      <c r="AN65" s="545"/>
    </row>
    <row r="66" spans="1:40" ht="15" hidden="1" customHeight="1">
      <c r="A66" s="578"/>
      <c r="B66" s="545"/>
      <c r="C66" s="554"/>
      <c r="D66" s="545"/>
      <c r="E66" s="545"/>
      <c r="F66" s="545"/>
      <c r="G66" s="554"/>
      <c r="H66" s="545"/>
      <c r="I66" s="566"/>
      <c r="J66" s="545"/>
      <c r="K66" s="548"/>
      <c r="L66" s="548"/>
      <c r="M66" s="548"/>
      <c r="N66" s="548"/>
      <c r="O66" s="550"/>
      <c r="P66" s="556"/>
      <c r="Q66" s="557"/>
      <c r="R66" s="556"/>
      <c r="S66" s="260" t="s">
        <v>190</v>
      </c>
      <c r="T66" s="257">
        <v>710602</v>
      </c>
      <c r="U66" s="253"/>
      <c r="V66" s="252"/>
      <c r="W66" s="253"/>
      <c r="X66" s="253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545"/>
      <c r="AL66" s="545"/>
      <c r="AM66" s="548"/>
      <c r="AN66" s="545"/>
    </row>
    <row r="67" spans="1:40">
      <c r="A67" s="578"/>
      <c r="B67" s="545"/>
      <c r="C67" s="554"/>
      <c r="D67" s="545"/>
      <c r="E67" s="545"/>
      <c r="F67" s="545"/>
      <c r="G67" s="554"/>
      <c r="H67" s="545"/>
      <c r="I67" s="566"/>
      <c r="J67" s="545"/>
      <c r="K67" s="548"/>
      <c r="L67" s="548"/>
      <c r="M67" s="548"/>
      <c r="N67" s="548"/>
      <c r="O67" s="550"/>
      <c r="P67" s="556"/>
      <c r="Q67" s="557" t="s">
        <v>290</v>
      </c>
      <c r="R67" s="556"/>
      <c r="S67" s="259" t="s">
        <v>251</v>
      </c>
      <c r="T67" s="258">
        <v>730204</v>
      </c>
      <c r="U67" s="253"/>
      <c r="V67" s="252">
        <v>1200</v>
      </c>
      <c r="W67" s="253"/>
      <c r="X67" s="253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545"/>
      <c r="AL67" s="545"/>
      <c r="AM67" s="548"/>
      <c r="AN67" s="545"/>
    </row>
    <row r="68" spans="1:40">
      <c r="A68" s="578"/>
      <c r="B68" s="545"/>
      <c r="C68" s="554"/>
      <c r="D68" s="545"/>
      <c r="E68" s="545"/>
      <c r="F68" s="545"/>
      <c r="G68" s="554"/>
      <c r="H68" s="545"/>
      <c r="I68" s="566"/>
      <c r="J68" s="545"/>
      <c r="K68" s="548"/>
      <c r="L68" s="548"/>
      <c r="M68" s="548"/>
      <c r="N68" s="548"/>
      <c r="O68" s="550"/>
      <c r="P68" s="556"/>
      <c r="Q68" s="557"/>
      <c r="R68" s="556"/>
      <c r="S68" s="259" t="s">
        <v>289</v>
      </c>
      <c r="T68" s="258">
        <v>730811</v>
      </c>
      <c r="U68" s="253"/>
      <c r="V68" s="252">
        <v>1000</v>
      </c>
      <c r="W68" s="253"/>
      <c r="X68" s="253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545"/>
      <c r="AL68" s="545"/>
      <c r="AM68" s="548"/>
      <c r="AN68" s="545"/>
    </row>
    <row r="69" spans="1:40">
      <c r="A69" s="578"/>
      <c r="B69" s="545"/>
      <c r="C69" s="554"/>
      <c r="D69" s="545"/>
      <c r="E69" s="545"/>
      <c r="F69" s="545"/>
      <c r="G69" s="554"/>
      <c r="H69" s="545"/>
      <c r="I69" s="566"/>
      <c r="J69" s="545"/>
      <c r="K69" s="548"/>
      <c r="L69" s="548"/>
      <c r="M69" s="548"/>
      <c r="N69" s="548"/>
      <c r="O69" s="550"/>
      <c r="P69" s="556"/>
      <c r="Q69" s="557"/>
      <c r="R69" s="556"/>
      <c r="S69" s="259" t="s">
        <v>230</v>
      </c>
      <c r="T69" s="258">
        <v>730802</v>
      </c>
      <c r="U69" s="253"/>
      <c r="V69" s="252">
        <v>100</v>
      </c>
      <c r="W69" s="253"/>
      <c r="X69" s="253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545"/>
      <c r="AL69" s="545"/>
      <c r="AM69" s="548"/>
      <c r="AN69" s="545"/>
    </row>
    <row r="70" spans="1:40">
      <c r="A70" s="579"/>
      <c r="B70" s="546"/>
      <c r="C70" s="554"/>
      <c r="D70" s="546"/>
      <c r="E70" s="546"/>
      <c r="F70" s="546"/>
      <c r="G70" s="554"/>
      <c r="H70" s="546"/>
      <c r="I70" s="567"/>
      <c r="J70" s="546"/>
      <c r="K70" s="549"/>
      <c r="L70" s="549"/>
      <c r="M70" s="549"/>
      <c r="N70" s="549"/>
      <c r="O70" s="550"/>
      <c r="P70" s="556"/>
      <c r="Q70" s="271" t="s">
        <v>298</v>
      </c>
      <c r="R70" s="556"/>
      <c r="S70" s="259" t="s">
        <v>201</v>
      </c>
      <c r="T70" s="258">
        <v>730804</v>
      </c>
      <c r="U70" s="253"/>
      <c r="V70" s="252">
        <v>0.01</v>
      </c>
      <c r="W70" s="253"/>
      <c r="X70" s="253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546"/>
      <c r="AL70" s="546"/>
      <c r="AM70" s="549"/>
      <c r="AN70" s="546"/>
    </row>
    <row r="71" spans="1:40" hidden="1">
      <c r="A71" s="525" t="s">
        <v>1010</v>
      </c>
      <c r="B71" s="536" t="s">
        <v>706</v>
      </c>
      <c r="C71" s="536" t="s">
        <v>1011</v>
      </c>
      <c r="D71" s="536" t="s">
        <v>1012</v>
      </c>
      <c r="E71" s="588" t="s">
        <v>1017</v>
      </c>
      <c r="F71" s="535" t="s">
        <v>1013</v>
      </c>
      <c r="G71" s="535" t="s">
        <v>1014</v>
      </c>
      <c r="H71" s="535" t="s">
        <v>1015</v>
      </c>
      <c r="I71" s="535" t="s">
        <v>284</v>
      </c>
      <c r="J71" s="535" t="s">
        <v>1016</v>
      </c>
      <c r="K71" s="535"/>
      <c r="L71" s="595" t="s">
        <v>172</v>
      </c>
      <c r="M71" s="595"/>
      <c r="N71" s="595" t="s">
        <v>172</v>
      </c>
      <c r="O71" s="535" t="s">
        <v>1017</v>
      </c>
      <c r="P71" s="596"/>
      <c r="Q71" s="535" t="s">
        <v>1018</v>
      </c>
      <c r="R71" s="591"/>
      <c r="S71" s="272" t="s">
        <v>174</v>
      </c>
      <c r="T71" s="273">
        <v>710105</v>
      </c>
      <c r="U71" s="274"/>
      <c r="V71" s="275"/>
      <c r="W71" s="274"/>
      <c r="X71" s="274"/>
      <c r="Y71" s="276" t="s">
        <v>172</v>
      </c>
      <c r="Z71" s="276" t="s">
        <v>172</v>
      </c>
      <c r="AA71" s="276" t="s">
        <v>172</v>
      </c>
      <c r="AB71" s="276" t="s">
        <v>172</v>
      </c>
      <c r="AC71" s="276" t="s">
        <v>172</v>
      </c>
      <c r="AD71" s="276" t="s">
        <v>172</v>
      </c>
      <c r="AE71" s="276" t="s">
        <v>172</v>
      </c>
      <c r="AF71" s="276" t="s">
        <v>172</v>
      </c>
      <c r="AG71" s="276" t="s">
        <v>172</v>
      </c>
      <c r="AH71" s="276" t="s">
        <v>172</v>
      </c>
      <c r="AI71" s="276" t="s">
        <v>172</v>
      </c>
      <c r="AJ71" s="276" t="s">
        <v>172</v>
      </c>
      <c r="AK71" s="588" t="s">
        <v>1019</v>
      </c>
      <c r="AL71" s="591"/>
      <c r="AM71" s="591"/>
      <c r="AN71" s="588" t="s">
        <v>1020</v>
      </c>
    </row>
    <row r="72" spans="1:40" hidden="1">
      <c r="A72" s="525"/>
      <c r="B72" s="536"/>
      <c r="C72" s="536"/>
      <c r="D72" s="536"/>
      <c r="E72" s="589"/>
      <c r="F72" s="535"/>
      <c r="G72" s="535"/>
      <c r="H72" s="535"/>
      <c r="I72" s="535"/>
      <c r="J72" s="535"/>
      <c r="K72" s="535"/>
      <c r="L72" s="595"/>
      <c r="M72" s="595"/>
      <c r="N72" s="595"/>
      <c r="O72" s="535"/>
      <c r="P72" s="596"/>
      <c r="Q72" s="535"/>
      <c r="R72" s="592"/>
      <c r="S72" s="272" t="s">
        <v>179</v>
      </c>
      <c r="T72" s="273">
        <v>710203</v>
      </c>
      <c r="U72" s="274"/>
      <c r="V72" s="275"/>
      <c r="W72" s="274"/>
      <c r="X72" s="274"/>
      <c r="Y72" s="276" t="s">
        <v>172</v>
      </c>
      <c r="Z72" s="276" t="s">
        <v>172</v>
      </c>
      <c r="AA72" s="276" t="s">
        <v>172</v>
      </c>
      <c r="AB72" s="276" t="s">
        <v>172</v>
      </c>
      <c r="AC72" s="276" t="s">
        <v>172</v>
      </c>
      <c r="AD72" s="276" t="s">
        <v>172</v>
      </c>
      <c r="AE72" s="276" t="s">
        <v>172</v>
      </c>
      <c r="AF72" s="276" t="s">
        <v>172</v>
      </c>
      <c r="AG72" s="276" t="s">
        <v>172</v>
      </c>
      <c r="AH72" s="276" t="s">
        <v>172</v>
      </c>
      <c r="AI72" s="276" t="s">
        <v>172</v>
      </c>
      <c r="AJ72" s="276" t="s">
        <v>172</v>
      </c>
      <c r="AK72" s="589"/>
      <c r="AL72" s="592"/>
      <c r="AM72" s="592"/>
      <c r="AN72" s="589"/>
    </row>
    <row r="73" spans="1:40" hidden="1">
      <c r="A73" s="525"/>
      <c r="B73" s="536"/>
      <c r="C73" s="536"/>
      <c r="D73" s="536"/>
      <c r="E73" s="589"/>
      <c r="F73" s="535"/>
      <c r="G73" s="535"/>
      <c r="H73" s="535"/>
      <c r="I73" s="535"/>
      <c r="J73" s="535"/>
      <c r="K73" s="535"/>
      <c r="L73" s="595"/>
      <c r="M73" s="595"/>
      <c r="N73" s="595"/>
      <c r="O73" s="535"/>
      <c r="P73" s="596"/>
      <c r="Q73" s="535"/>
      <c r="R73" s="592"/>
      <c r="S73" s="272" t="s">
        <v>181</v>
      </c>
      <c r="T73" s="273">
        <v>710204</v>
      </c>
      <c r="U73" s="274"/>
      <c r="V73" s="275"/>
      <c r="W73" s="274"/>
      <c r="X73" s="274"/>
      <c r="Y73" s="276" t="s">
        <v>172</v>
      </c>
      <c r="Z73" s="276" t="s">
        <v>172</v>
      </c>
      <c r="AA73" s="276" t="s">
        <v>172</v>
      </c>
      <c r="AB73" s="276" t="s">
        <v>172</v>
      </c>
      <c r="AC73" s="276" t="s">
        <v>172</v>
      </c>
      <c r="AD73" s="276" t="s">
        <v>172</v>
      </c>
      <c r="AE73" s="276" t="s">
        <v>172</v>
      </c>
      <c r="AF73" s="276" t="s">
        <v>172</v>
      </c>
      <c r="AG73" s="276" t="s">
        <v>172</v>
      </c>
      <c r="AH73" s="276" t="s">
        <v>172</v>
      </c>
      <c r="AI73" s="276" t="s">
        <v>172</v>
      </c>
      <c r="AJ73" s="276" t="s">
        <v>172</v>
      </c>
      <c r="AK73" s="589"/>
      <c r="AL73" s="592"/>
      <c r="AM73" s="592"/>
      <c r="AN73" s="589"/>
    </row>
    <row r="74" spans="1:40" hidden="1">
      <c r="A74" s="525"/>
      <c r="B74" s="536"/>
      <c r="C74" s="536"/>
      <c r="D74" s="536"/>
      <c r="E74" s="589"/>
      <c r="F74" s="535"/>
      <c r="G74" s="535"/>
      <c r="H74" s="535"/>
      <c r="I74" s="535"/>
      <c r="J74" s="535"/>
      <c r="K74" s="535"/>
      <c r="L74" s="595"/>
      <c r="M74" s="595"/>
      <c r="N74" s="595"/>
      <c r="O74" s="535"/>
      <c r="P74" s="596"/>
      <c r="Q74" s="535"/>
      <c r="R74" s="592"/>
      <c r="S74" s="272" t="s">
        <v>188</v>
      </c>
      <c r="T74" s="273">
        <v>710601</v>
      </c>
      <c r="U74" s="274"/>
      <c r="V74" s="275"/>
      <c r="W74" s="274"/>
      <c r="X74" s="274"/>
      <c r="Y74" s="276" t="s">
        <v>172</v>
      </c>
      <c r="Z74" s="276" t="s">
        <v>172</v>
      </c>
      <c r="AA74" s="276" t="s">
        <v>172</v>
      </c>
      <c r="AB74" s="276" t="s">
        <v>172</v>
      </c>
      <c r="AC74" s="276" t="s">
        <v>172</v>
      </c>
      <c r="AD74" s="276" t="s">
        <v>172</v>
      </c>
      <c r="AE74" s="276" t="s">
        <v>172</v>
      </c>
      <c r="AF74" s="276" t="s">
        <v>172</v>
      </c>
      <c r="AG74" s="276" t="s">
        <v>172</v>
      </c>
      <c r="AH74" s="276" t="s">
        <v>172</v>
      </c>
      <c r="AI74" s="276" t="s">
        <v>172</v>
      </c>
      <c r="AJ74" s="276" t="s">
        <v>172</v>
      </c>
      <c r="AK74" s="589"/>
      <c r="AL74" s="592"/>
      <c r="AM74" s="592"/>
      <c r="AN74" s="589"/>
    </row>
    <row r="75" spans="1:40" hidden="1">
      <c r="A75" s="525"/>
      <c r="B75" s="536"/>
      <c r="C75" s="536"/>
      <c r="D75" s="536"/>
      <c r="E75" s="589"/>
      <c r="F75" s="535"/>
      <c r="G75" s="535"/>
      <c r="H75" s="535"/>
      <c r="I75" s="535"/>
      <c r="J75" s="535"/>
      <c r="K75" s="535"/>
      <c r="L75" s="595"/>
      <c r="M75" s="595"/>
      <c r="N75" s="595"/>
      <c r="O75" s="535"/>
      <c r="P75" s="596"/>
      <c r="Q75" s="535"/>
      <c r="R75" s="592"/>
      <c r="S75" s="272" t="s">
        <v>190</v>
      </c>
      <c r="T75" s="273">
        <v>710602</v>
      </c>
      <c r="U75" s="274"/>
      <c r="V75" s="275"/>
      <c r="W75" s="274"/>
      <c r="X75" s="274"/>
      <c r="Y75" s="276" t="s">
        <v>172</v>
      </c>
      <c r="Z75" s="276" t="s">
        <v>172</v>
      </c>
      <c r="AA75" s="276" t="s">
        <v>172</v>
      </c>
      <c r="AB75" s="276" t="s">
        <v>172</v>
      </c>
      <c r="AC75" s="276" t="s">
        <v>172</v>
      </c>
      <c r="AD75" s="276" t="s">
        <v>172</v>
      </c>
      <c r="AE75" s="276" t="s">
        <v>172</v>
      </c>
      <c r="AF75" s="276" t="s">
        <v>172</v>
      </c>
      <c r="AG75" s="276" t="s">
        <v>172</v>
      </c>
      <c r="AH75" s="276" t="s">
        <v>172</v>
      </c>
      <c r="AI75" s="276" t="s">
        <v>172</v>
      </c>
      <c r="AJ75" s="276" t="s">
        <v>172</v>
      </c>
      <c r="AK75" s="589"/>
      <c r="AL75" s="592"/>
      <c r="AM75" s="592"/>
      <c r="AN75" s="589"/>
    </row>
    <row r="76" spans="1:40" ht="18.75" customHeight="1">
      <c r="A76" s="525"/>
      <c r="B76" s="536"/>
      <c r="C76" s="536"/>
      <c r="D76" s="536"/>
      <c r="E76" s="589"/>
      <c r="F76" s="535"/>
      <c r="G76" s="535"/>
      <c r="H76" s="535"/>
      <c r="I76" s="535"/>
      <c r="J76" s="535"/>
      <c r="K76" s="535"/>
      <c r="L76" s="595"/>
      <c r="M76" s="595"/>
      <c r="N76" s="595"/>
      <c r="O76" s="535"/>
      <c r="P76" s="596"/>
      <c r="Q76" s="594" t="s">
        <v>1021</v>
      </c>
      <c r="R76" s="592"/>
      <c r="S76" s="277" t="s">
        <v>201</v>
      </c>
      <c r="T76" s="278">
        <v>730804</v>
      </c>
      <c r="U76" s="274"/>
      <c r="V76" s="275">
        <v>150</v>
      </c>
      <c r="W76" s="274"/>
      <c r="X76" s="274"/>
      <c r="Y76" s="276"/>
      <c r="Z76" s="276" t="s">
        <v>172</v>
      </c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589"/>
      <c r="AL76" s="592"/>
      <c r="AM76" s="592"/>
      <c r="AN76" s="589"/>
    </row>
    <row r="77" spans="1:40" ht="18.75" customHeight="1">
      <c r="A77" s="525"/>
      <c r="B77" s="536"/>
      <c r="C77" s="536"/>
      <c r="D77" s="536"/>
      <c r="E77" s="589"/>
      <c r="F77" s="535"/>
      <c r="G77" s="535"/>
      <c r="H77" s="535"/>
      <c r="I77" s="535"/>
      <c r="J77" s="535"/>
      <c r="K77" s="535"/>
      <c r="L77" s="595"/>
      <c r="M77" s="595"/>
      <c r="N77" s="595"/>
      <c r="O77" s="535"/>
      <c r="P77" s="596"/>
      <c r="Q77" s="594"/>
      <c r="R77" s="592"/>
      <c r="S77" s="277" t="s">
        <v>334</v>
      </c>
      <c r="T77" s="279" t="s">
        <v>1079</v>
      </c>
      <c r="U77" s="274"/>
      <c r="V77" s="275">
        <v>100</v>
      </c>
      <c r="W77" s="274"/>
      <c r="X77" s="274"/>
      <c r="Y77" s="276"/>
      <c r="Z77" s="276" t="s">
        <v>172</v>
      </c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589"/>
      <c r="AL77" s="592"/>
      <c r="AM77" s="592"/>
      <c r="AN77" s="589"/>
    </row>
    <row r="78" spans="1:40" ht="18.75" customHeight="1">
      <c r="A78" s="525"/>
      <c r="B78" s="536"/>
      <c r="C78" s="536"/>
      <c r="D78" s="536"/>
      <c r="E78" s="589"/>
      <c r="F78" s="535"/>
      <c r="G78" s="535"/>
      <c r="H78" s="535"/>
      <c r="I78" s="535"/>
      <c r="J78" s="535"/>
      <c r="K78" s="535"/>
      <c r="L78" s="595"/>
      <c r="M78" s="595"/>
      <c r="N78" s="595"/>
      <c r="O78" s="535"/>
      <c r="P78" s="596"/>
      <c r="Q78" s="594"/>
      <c r="R78" s="592"/>
      <c r="S78" s="277" t="s">
        <v>251</v>
      </c>
      <c r="T78" s="278">
        <v>730204</v>
      </c>
      <c r="U78" s="274"/>
      <c r="V78" s="275">
        <v>200</v>
      </c>
      <c r="W78" s="274"/>
      <c r="X78" s="274"/>
      <c r="Y78" s="276"/>
      <c r="Z78" s="276" t="s">
        <v>172</v>
      </c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589"/>
      <c r="AL78" s="592"/>
      <c r="AM78" s="592"/>
      <c r="AN78" s="589"/>
    </row>
    <row r="79" spans="1:40" ht="18.75" customHeight="1">
      <c r="A79" s="525"/>
      <c r="B79" s="536"/>
      <c r="C79" s="536"/>
      <c r="D79" s="536"/>
      <c r="E79" s="589"/>
      <c r="F79" s="535"/>
      <c r="G79" s="535"/>
      <c r="H79" s="535"/>
      <c r="I79" s="535"/>
      <c r="J79" s="535"/>
      <c r="K79" s="535"/>
      <c r="L79" s="595"/>
      <c r="M79" s="595"/>
      <c r="N79" s="595"/>
      <c r="O79" s="535"/>
      <c r="P79" s="596"/>
      <c r="Q79" s="535" t="s">
        <v>1022</v>
      </c>
      <c r="R79" s="592"/>
      <c r="S79" s="277" t="s">
        <v>192</v>
      </c>
      <c r="T79" s="279">
        <v>710707</v>
      </c>
      <c r="U79" s="274"/>
      <c r="V79" s="275">
        <v>500</v>
      </c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6" t="s">
        <v>172</v>
      </c>
      <c r="AK79" s="589"/>
      <c r="AL79" s="592"/>
      <c r="AM79" s="592"/>
      <c r="AN79" s="589"/>
    </row>
    <row r="80" spans="1:40" ht="18.75" customHeight="1">
      <c r="A80" s="525"/>
      <c r="B80" s="536"/>
      <c r="C80" s="536"/>
      <c r="D80" s="536"/>
      <c r="E80" s="589"/>
      <c r="F80" s="535"/>
      <c r="G80" s="535"/>
      <c r="H80" s="535"/>
      <c r="I80" s="535"/>
      <c r="J80" s="535"/>
      <c r="K80" s="535"/>
      <c r="L80" s="595"/>
      <c r="M80" s="595"/>
      <c r="N80" s="595"/>
      <c r="O80" s="535"/>
      <c r="P80" s="596"/>
      <c r="Q80" s="535"/>
      <c r="R80" s="592"/>
      <c r="S80" s="277" t="s">
        <v>223</v>
      </c>
      <c r="T80" s="279" t="s">
        <v>1078</v>
      </c>
      <c r="U80" s="274"/>
      <c r="V80" s="275">
        <v>500</v>
      </c>
      <c r="W80" s="274"/>
      <c r="X80" s="274"/>
      <c r="Y80" s="274"/>
      <c r="Z80" s="276"/>
      <c r="AA80" s="276"/>
      <c r="AB80" s="276"/>
      <c r="AC80" s="276"/>
      <c r="AD80" s="276"/>
      <c r="AE80" s="276" t="s">
        <v>172</v>
      </c>
      <c r="AF80" s="276"/>
      <c r="AG80" s="276"/>
      <c r="AH80" s="276"/>
      <c r="AI80" s="276"/>
      <c r="AJ80" s="276" t="s">
        <v>172</v>
      </c>
      <c r="AK80" s="589"/>
      <c r="AL80" s="592"/>
      <c r="AM80" s="592"/>
      <c r="AN80" s="589"/>
    </row>
    <row r="81" spans="1:40" ht="18.75" customHeight="1">
      <c r="A81" s="525"/>
      <c r="B81" s="536"/>
      <c r="C81" s="536"/>
      <c r="D81" s="536"/>
      <c r="E81" s="589"/>
      <c r="F81" s="535"/>
      <c r="G81" s="535"/>
      <c r="H81" s="535"/>
      <c r="I81" s="535"/>
      <c r="J81" s="535"/>
      <c r="K81" s="535"/>
      <c r="L81" s="595"/>
      <c r="M81" s="595"/>
      <c r="N81" s="595"/>
      <c r="O81" s="535"/>
      <c r="P81" s="596"/>
      <c r="Q81" s="535"/>
      <c r="R81" s="592"/>
      <c r="S81" s="277" t="s">
        <v>1023</v>
      </c>
      <c r="T81" s="279" t="s">
        <v>1077</v>
      </c>
      <c r="U81" s="274"/>
      <c r="V81" s="275">
        <v>900</v>
      </c>
      <c r="W81" s="274"/>
      <c r="X81" s="274"/>
      <c r="Y81" s="274"/>
      <c r="Z81" s="276"/>
      <c r="AA81" s="276" t="s">
        <v>172</v>
      </c>
      <c r="AB81" s="276"/>
      <c r="AC81" s="276"/>
      <c r="AD81" s="276"/>
      <c r="AE81" s="276"/>
      <c r="AF81" s="276"/>
      <c r="AG81" s="276"/>
      <c r="AH81" s="276" t="s">
        <v>172</v>
      </c>
      <c r="AI81" s="276"/>
      <c r="AJ81" s="276"/>
      <c r="AK81" s="589"/>
      <c r="AL81" s="592"/>
      <c r="AM81" s="592"/>
      <c r="AN81" s="589"/>
    </row>
    <row r="82" spans="1:40" ht="18.75" customHeight="1">
      <c r="A82" s="525"/>
      <c r="B82" s="536"/>
      <c r="C82" s="536"/>
      <c r="D82" s="536"/>
      <c r="E82" s="589"/>
      <c r="F82" s="535"/>
      <c r="G82" s="535"/>
      <c r="H82" s="535"/>
      <c r="I82" s="535"/>
      <c r="J82" s="535"/>
      <c r="K82" s="535"/>
      <c r="L82" s="595"/>
      <c r="M82" s="595"/>
      <c r="N82" s="595"/>
      <c r="O82" s="535"/>
      <c r="P82" s="596"/>
      <c r="Q82" s="535"/>
      <c r="R82" s="592"/>
      <c r="S82" s="277" t="s">
        <v>289</v>
      </c>
      <c r="T82" s="278">
        <v>730811</v>
      </c>
      <c r="U82" s="274"/>
      <c r="V82" s="275">
        <v>7432.69</v>
      </c>
      <c r="W82" s="280"/>
      <c r="X82" s="274"/>
      <c r="Y82" s="274"/>
      <c r="Z82" s="276"/>
      <c r="AA82" s="276"/>
      <c r="AB82" s="276"/>
      <c r="AC82" s="276"/>
      <c r="AD82" s="276"/>
      <c r="AE82" s="276" t="s">
        <v>172</v>
      </c>
      <c r="AF82" s="276"/>
      <c r="AG82" s="276"/>
      <c r="AH82" s="276"/>
      <c r="AI82" s="276"/>
      <c r="AJ82" s="276" t="s">
        <v>172</v>
      </c>
      <c r="AK82" s="589"/>
      <c r="AL82" s="592"/>
      <c r="AM82" s="592"/>
      <c r="AN82" s="589"/>
    </row>
    <row r="83" spans="1:40" ht="18.75" customHeight="1">
      <c r="A83" s="525"/>
      <c r="B83" s="536"/>
      <c r="C83" s="536"/>
      <c r="D83" s="536"/>
      <c r="E83" s="589"/>
      <c r="F83" s="535"/>
      <c r="G83" s="535"/>
      <c r="H83" s="535"/>
      <c r="I83" s="535"/>
      <c r="J83" s="535"/>
      <c r="K83" s="535"/>
      <c r="L83" s="595"/>
      <c r="M83" s="595"/>
      <c r="N83" s="595"/>
      <c r="O83" s="535"/>
      <c r="P83" s="596"/>
      <c r="Q83" s="535"/>
      <c r="R83" s="592"/>
      <c r="S83" s="277" t="s">
        <v>1024</v>
      </c>
      <c r="T83" s="279" t="s">
        <v>1076</v>
      </c>
      <c r="U83" s="274"/>
      <c r="V83" s="275">
        <v>10000</v>
      </c>
      <c r="W83" s="274"/>
      <c r="X83" s="274"/>
      <c r="Y83" s="274"/>
      <c r="Z83" s="276"/>
      <c r="AA83" s="276"/>
      <c r="AB83" s="276"/>
      <c r="AC83" s="276"/>
      <c r="AD83" s="276"/>
      <c r="AE83" s="276" t="s">
        <v>172</v>
      </c>
      <c r="AF83" s="276"/>
      <c r="AG83" s="276"/>
      <c r="AH83" s="276"/>
      <c r="AI83" s="276"/>
      <c r="AJ83" s="276" t="s">
        <v>172</v>
      </c>
      <c r="AK83" s="589"/>
      <c r="AL83" s="592"/>
      <c r="AM83" s="592"/>
      <c r="AN83" s="589"/>
    </row>
    <row r="84" spans="1:40" ht="18.75" customHeight="1">
      <c r="A84" s="525"/>
      <c r="B84" s="536"/>
      <c r="C84" s="536"/>
      <c r="D84" s="536"/>
      <c r="E84" s="589"/>
      <c r="F84" s="535"/>
      <c r="G84" s="535"/>
      <c r="H84" s="535"/>
      <c r="I84" s="535"/>
      <c r="J84" s="535"/>
      <c r="K84" s="535"/>
      <c r="L84" s="595"/>
      <c r="M84" s="595"/>
      <c r="N84" s="595"/>
      <c r="O84" s="535"/>
      <c r="P84" s="596"/>
      <c r="Q84" s="535"/>
      <c r="R84" s="592"/>
      <c r="S84" s="277" t="s">
        <v>1025</v>
      </c>
      <c r="T84" s="279" t="s">
        <v>1080</v>
      </c>
      <c r="U84" s="274"/>
      <c r="V84" s="275">
        <v>10000</v>
      </c>
      <c r="W84" s="274"/>
      <c r="X84" s="274"/>
      <c r="Y84" s="274"/>
      <c r="Z84" s="276"/>
      <c r="AA84" s="276"/>
      <c r="AB84" s="276"/>
      <c r="AC84" s="276"/>
      <c r="AD84" s="276"/>
      <c r="AE84" s="276" t="s">
        <v>172</v>
      </c>
      <c r="AF84" s="276"/>
      <c r="AG84" s="276"/>
      <c r="AH84" s="276"/>
      <c r="AI84" s="276"/>
      <c r="AJ84" s="276" t="s">
        <v>172</v>
      </c>
      <c r="AK84" s="589"/>
      <c r="AL84" s="592"/>
      <c r="AM84" s="592"/>
      <c r="AN84" s="589"/>
    </row>
    <row r="85" spans="1:40" ht="18.75" customHeight="1">
      <c r="A85" s="525"/>
      <c r="B85" s="536"/>
      <c r="C85" s="536"/>
      <c r="D85" s="536"/>
      <c r="E85" s="589"/>
      <c r="F85" s="535"/>
      <c r="G85" s="535"/>
      <c r="H85" s="535"/>
      <c r="I85" s="535"/>
      <c r="J85" s="535"/>
      <c r="K85" s="535"/>
      <c r="L85" s="595"/>
      <c r="M85" s="595"/>
      <c r="N85" s="595"/>
      <c r="O85" s="535"/>
      <c r="P85" s="596"/>
      <c r="Q85" s="535"/>
      <c r="R85" s="592"/>
      <c r="S85" s="277" t="s">
        <v>273</v>
      </c>
      <c r="T85" s="273">
        <v>731406</v>
      </c>
      <c r="U85" s="274"/>
      <c r="V85" s="275">
        <v>300</v>
      </c>
      <c r="W85" s="274"/>
      <c r="X85" s="274"/>
      <c r="Y85" s="274"/>
      <c r="Z85" s="276"/>
      <c r="AA85" s="276"/>
      <c r="AB85" s="276"/>
      <c r="AC85" s="276"/>
      <c r="AD85" s="276" t="s">
        <v>172</v>
      </c>
      <c r="AE85" s="276"/>
      <c r="AF85" s="276"/>
      <c r="AG85" s="276"/>
      <c r="AH85" s="276"/>
      <c r="AI85" s="276" t="s">
        <v>172</v>
      </c>
      <c r="AJ85" s="276"/>
      <c r="AK85" s="589"/>
      <c r="AL85" s="592"/>
      <c r="AM85" s="592"/>
      <c r="AN85" s="589"/>
    </row>
    <row r="86" spans="1:40" ht="18.75" customHeight="1">
      <c r="A86" s="525"/>
      <c r="B86" s="536"/>
      <c r="C86" s="536"/>
      <c r="D86" s="536"/>
      <c r="E86" s="589"/>
      <c r="F86" s="535"/>
      <c r="G86" s="535"/>
      <c r="H86" s="535"/>
      <c r="I86" s="535"/>
      <c r="J86" s="535"/>
      <c r="K86" s="535"/>
      <c r="L86" s="595"/>
      <c r="M86" s="595"/>
      <c r="N86" s="595"/>
      <c r="O86" s="535"/>
      <c r="P86" s="596"/>
      <c r="Q86" s="535"/>
      <c r="R86" s="592"/>
      <c r="S86" s="277" t="s">
        <v>1075</v>
      </c>
      <c r="T86" s="273">
        <v>730504</v>
      </c>
      <c r="U86" s="274"/>
      <c r="V86" s="275">
        <v>1000</v>
      </c>
      <c r="W86" s="274"/>
      <c r="X86" s="274"/>
      <c r="Y86" s="274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589"/>
      <c r="AL86" s="592"/>
      <c r="AM86" s="592"/>
      <c r="AN86" s="589"/>
    </row>
    <row r="87" spans="1:40" ht="18.75" customHeight="1">
      <c r="A87" s="525"/>
      <c r="B87" s="536"/>
      <c r="C87" s="536"/>
      <c r="D87" s="536"/>
      <c r="E87" s="590"/>
      <c r="F87" s="535"/>
      <c r="G87" s="535"/>
      <c r="H87" s="535"/>
      <c r="I87" s="535"/>
      <c r="J87" s="535"/>
      <c r="K87" s="535"/>
      <c r="L87" s="595"/>
      <c r="M87" s="595"/>
      <c r="N87" s="595"/>
      <c r="O87" s="535"/>
      <c r="P87" s="596"/>
      <c r="Q87" s="535"/>
      <c r="R87" s="593"/>
      <c r="S87" s="277" t="s">
        <v>1026</v>
      </c>
      <c r="T87" s="279" t="s">
        <v>1027</v>
      </c>
      <c r="U87" s="274"/>
      <c r="V87" s="275">
        <v>50000</v>
      </c>
      <c r="W87" s="274"/>
      <c r="X87" s="274"/>
      <c r="Y87" s="276" t="s">
        <v>172</v>
      </c>
      <c r="Z87" s="276" t="s">
        <v>172</v>
      </c>
      <c r="AA87" s="276" t="s">
        <v>172</v>
      </c>
      <c r="AB87" s="276" t="s">
        <v>172</v>
      </c>
      <c r="AC87" s="276" t="s">
        <v>172</v>
      </c>
      <c r="AD87" s="276" t="s">
        <v>172</v>
      </c>
      <c r="AE87" s="276" t="s">
        <v>172</v>
      </c>
      <c r="AF87" s="276" t="s">
        <v>172</v>
      </c>
      <c r="AG87" s="276" t="s">
        <v>172</v>
      </c>
      <c r="AH87" s="276" t="s">
        <v>172</v>
      </c>
      <c r="AI87" s="276" t="s">
        <v>172</v>
      </c>
      <c r="AJ87" s="276" t="s">
        <v>172</v>
      </c>
      <c r="AK87" s="590"/>
      <c r="AL87" s="593"/>
      <c r="AM87" s="593"/>
      <c r="AN87" s="590"/>
    </row>
    <row r="88" spans="1:40" ht="15.75">
      <c r="V88" s="281">
        <f>SUM(V33:V87)</f>
        <v>91910.53</v>
      </c>
    </row>
    <row r="100" spans="19:20">
      <c r="S100" s="32"/>
      <c r="T100" s="33"/>
    </row>
    <row r="101" spans="19:20">
      <c r="S101" s="32"/>
      <c r="T101" s="33"/>
    </row>
    <row r="106" spans="19:20">
      <c r="S106" s="32"/>
      <c r="T106" s="34"/>
    </row>
  </sheetData>
  <mergeCells count="134">
    <mergeCell ref="AK71:AK87"/>
    <mergeCell ref="AL71:AL87"/>
    <mergeCell ref="AM71:AM87"/>
    <mergeCell ref="AN71:AN87"/>
    <mergeCell ref="Q76:Q78"/>
    <mergeCell ref="Q79:Q87"/>
    <mergeCell ref="J71:J87"/>
    <mergeCell ref="K71:K87"/>
    <mergeCell ref="L71:L87"/>
    <mergeCell ref="M71:M87"/>
    <mergeCell ref="N71:N87"/>
    <mergeCell ref="O71:O87"/>
    <mergeCell ref="P71:P87"/>
    <mergeCell ref="Q71:Q75"/>
    <mergeCell ref="R71:R87"/>
    <mergeCell ref="A71:A87"/>
    <mergeCell ref="B71:B87"/>
    <mergeCell ref="C71:C87"/>
    <mergeCell ref="D71:D87"/>
    <mergeCell ref="E71:E87"/>
    <mergeCell ref="F71:F87"/>
    <mergeCell ref="G71:G87"/>
    <mergeCell ref="H71:H87"/>
    <mergeCell ref="I71:I87"/>
    <mergeCell ref="B2:AN3"/>
    <mergeCell ref="B4:AN4"/>
    <mergeCell ref="A5:A7"/>
    <mergeCell ref="B5:B7"/>
    <mergeCell ref="C5:C7"/>
    <mergeCell ref="D5:D7"/>
    <mergeCell ref="E5:E7"/>
    <mergeCell ref="F5:N5"/>
    <mergeCell ref="O5:Q5"/>
    <mergeCell ref="R5:AJ5"/>
    <mergeCell ref="AK5:AL5"/>
    <mergeCell ref="AM5:AN5"/>
    <mergeCell ref="F6:F7"/>
    <mergeCell ref="G6:G7"/>
    <mergeCell ref="H6:H7"/>
    <mergeCell ref="I6:I7"/>
    <mergeCell ref="J6:J7"/>
    <mergeCell ref="K6:N6"/>
    <mergeCell ref="O6:O7"/>
    <mergeCell ref="P6:P7"/>
    <mergeCell ref="AK6:AK7"/>
    <mergeCell ref="AL6:AL7"/>
    <mergeCell ref="AM6:AM7"/>
    <mergeCell ref="AN6:AN7"/>
    <mergeCell ref="A8:A70"/>
    <mergeCell ref="B8:B31"/>
    <mergeCell ref="C8:C31"/>
    <mergeCell ref="D8:D31"/>
    <mergeCell ref="E8:E31"/>
    <mergeCell ref="F8:F31"/>
    <mergeCell ref="Q6:Q7"/>
    <mergeCell ref="R6:R7"/>
    <mergeCell ref="S6:S7"/>
    <mergeCell ref="B33:B70"/>
    <mergeCell ref="C33:C70"/>
    <mergeCell ref="D33:D70"/>
    <mergeCell ref="E33:E70"/>
    <mergeCell ref="F33:F70"/>
    <mergeCell ref="G33:G47"/>
    <mergeCell ref="G49:G61"/>
    <mergeCell ref="N33:N47"/>
    <mergeCell ref="O33:O47"/>
    <mergeCell ref="P33:P38"/>
    <mergeCell ref="Q33:Q38"/>
    <mergeCell ref="R33:R38"/>
    <mergeCell ref="G62:G70"/>
    <mergeCell ref="H62:H70"/>
    <mergeCell ref="I62:I70"/>
    <mergeCell ref="H33:H47"/>
    <mergeCell ref="I33:I47"/>
    <mergeCell ref="J33:J47"/>
    <mergeCell ref="K33:K47"/>
    <mergeCell ref="L33:L47"/>
    <mergeCell ref="M33:M47"/>
    <mergeCell ref="AL33:AL47"/>
    <mergeCell ref="T6:T7"/>
    <mergeCell ref="U6:X6"/>
    <mergeCell ref="Y6:AJ6"/>
    <mergeCell ref="B32:U32"/>
    <mergeCell ref="M8:M31"/>
    <mergeCell ref="N8:N31"/>
    <mergeCell ref="O8:O31"/>
    <mergeCell ref="P8:P31"/>
    <mergeCell ref="Q8:Q31"/>
    <mergeCell ref="R8:R31"/>
    <mergeCell ref="G8:G31"/>
    <mergeCell ref="H8:H31"/>
    <mergeCell ref="I8:I31"/>
    <mergeCell ref="J8:J31"/>
    <mergeCell ref="K8:K31"/>
    <mergeCell ref="L8:L31"/>
    <mergeCell ref="AK8:AK31"/>
    <mergeCell ref="AK49:AK70"/>
    <mergeCell ref="AN33:AN47"/>
    <mergeCell ref="P39:P43"/>
    <mergeCell ref="R39:R43"/>
    <mergeCell ref="Q40:Q42"/>
    <mergeCell ref="P44:P47"/>
    <mergeCell ref="Q44:Q47"/>
    <mergeCell ref="R44:R47"/>
    <mergeCell ref="AL49:AL70"/>
    <mergeCell ref="AN49:AN70"/>
    <mergeCell ref="Q55:Q58"/>
    <mergeCell ref="Q59:Q61"/>
    <mergeCell ref="AK33:AK47"/>
    <mergeCell ref="P62:P70"/>
    <mergeCell ref="Q62:Q66"/>
    <mergeCell ref="R62:R70"/>
    <mergeCell ref="Q67:Q69"/>
    <mergeCell ref="P49:P61"/>
    <mergeCell ref="Q49:Q54"/>
    <mergeCell ref="R49:R61"/>
    <mergeCell ref="AM54:AM70"/>
    <mergeCell ref="AM8:AM47"/>
    <mergeCell ref="AN8:AN31"/>
    <mergeCell ref="AL8:AL31"/>
    <mergeCell ref="H49:H61"/>
    <mergeCell ref="I49:I61"/>
    <mergeCell ref="J49:J61"/>
    <mergeCell ref="K49:K61"/>
    <mergeCell ref="L49:L61"/>
    <mergeCell ref="M49:M61"/>
    <mergeCell ref="M62:M70"/>
    <mergeCell ref="N62:N70"/>
    <mergeCell ref="O62:O70"/>
    <mergeCell ref="J62:J70"/>
    <mergeCell ref="K62:K70"/>
    <mergeCell ref="L62:L70"/>
    <mergeCell ref="N49:N61"/>
    <mergeCell ref="O49:O61"/>
  </mergeCells>
  <pageMargins left="0.62992125984251968" right="0.15748031496062992" top="0.31496062992125984" bottom="0.31496062992125984" header="0.31496062992125984" footer="0.31496062992125984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Y161"/>
  <sheetViews>
    <sheetView topLeftCell="A4" zoomScale="70" zoomScaleNormal="70" workbookViewId="0">
      <pane ySplit="1" topLeftCell="A69" activePane="bottomLeft" state="frozen"/>
      <selection activeCell="A4" sqref="A4"/>
      <selection pane="bottomLeft" activeCell="X99" sqref="X99"/>
    </sheetView>
  </sheetViews>
  <sheetFormatPr baseColWidth="10" defaultRowHeight="15"/>
  <cols>
    <col min="2" max="2" width="0" hidden="1" customWidth="1"/>
    <col min="3" max="3" width="15.42578125" customWidth="1"/>
    <col min="4" max="4" width="16.5703125" customWidth="1"/>
    <col min="5" max="5" width="0" hidden="1" customWidth="1"/>
    <col min="6" max="6" width="14.5703125" hidden="1" customWidth="1"/>
    <col min="7" max="7" width="18.5703125" customWidth="1"/>
    <col min="8" max="8" width="68.7109375" style="36" customWidth="1"/>
    <col min="9" max="9" width="15.140625" style="36" customWidth="1"/>
    <col min="10" max="10" width="18" style="38" bestFit="1" customWidth="1"/>
    <col min="11" max="18" width="0" hidden="1" customWidth="1"/>
    <col min="19" max="19" width="11.5703125" hidden="1" customWidth="1"/>
    <col min="20" max="20" width="0" hidden="1" customWidth="1"/>
    <col min="21" max="21" width="29.42578125" hidden="1" customWidth="1"/>
    <col min="22" max="22" width="16" customWidth="1"/>
    <col min="23" max="23" width="16.140625" hidden="1" customWidth="1"/>
    <col min="24" max="24" width="14" bestFit="1" customWidth="1"/>
    <col min="25" max="25" width="14.85546875" bestFit="1" customWidth="1"/>
  </cols>
  <sheetData>
    <row r="1" spans="1:25">
      <c r="A1" s="35"/>
      <c r="B1" s="35"/>
      <c r="C1" s="35"/>
      <c r="D1" s="35"/>
      <c r="E1" s="35"/>
      <c r="F1" s="35"/>
      <c r="G1" s="35"/>
      <c r="I1" s="37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5" ht="21">
      <c r="A2" s="39"/>
      <c r="B2" s="39"/>
      <c r="C2" s="39"/>
      <c r="D2" s="39"/>
      <c r="E2" s="39"/>
      <c r="F2" s="39"/>
      <c r="G2" s="39"/>
      <c r="H2" s="134" t="s">
        <v>1085</v>
      </c>
      <c r="I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5" ht="15.75">
      <c r="A3" s="625"/>
      <c r="B3" s="625"/>
      <c r="C3" s="625"/>
      <c r="D3" s="625"/>
      <c r="E3" s="41"/>
      <c r="F3" s="41"/>
      <c r="G3" s="41"/>
      <c r="H3" s="42"/>
      <c r="I3" s="43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5" ht="47.25" customHeight="1">
      <c r="A4" s="626" t="s">
        <v>299</v>
      </c>
      <c r="B4" s="619" t="s">
        <v>300</v>
      </c>
      <c r="C4" s="626" t="s">
        <v>301</v>
      </c>
      <c r="D4" s="619" t="s">
        <v>302</v>
      </c>
      <c r="E4" s="619" t="s">
        <v>36</v>
      </c>
      <c r="F4" s="619" t="s">
        <v>37</v>
      </c>
      <c r="G4" s="619" t="s">
        <v>303</v>
      </c>
      <c r="H4" s="628" t="s">
        <v>304</v>
      </c>
      <c r="I4" s="630" t="s">
        <v>305</v>
      </c>
      <c r="J4" s="632" t="s">
        <v>306</v>
      </c>
      <c r="K4" s="619" t="s">
        <v>307</v>
      </c>
      <c r="L4" s="619" t="s">
        <v>308</v>
      </c>
      <c r="M4" s="621" t="s">
        <v>22</v>
      </c>
      <c r="N4" s="622"/>
      <c r="O4" s="622"/>
      <c r="P4" s="622"/>
      <c r="Q4" s="623"/>
      <c r="R4" s="609" t="s">
        <v>18</v>
      </c>
      <c r="S4" s="609" t="s">
        <v>23</v>
      </c>
      <c r="T4" s="609" t="s">
        <v>24</v>
      </c>
      <c r="U4" s="609" t="s">
        <v>25</v>
      </c>
      <c r="V4" s="609" t="s">
        <v>38</v>
      </c>
    </row>
    <row r="5" spans="1:25" ht="15.75">
      <c r="A5" s="627"/>
      <c r="B5" s="620"/>
      <c r="C5" s="627"/>
      <c r="D5" s="620"/>
      <c r="E5" s="620"/>
      <c r="F5" s="620"/>
      <c r="G5" s="620"/>
      <c r="H5" s="629"/>
      <c r="I5" s="631"/>
      <c r="J5" s="633"/>
      <c r="K5" s="620"/>
      <c r="L5" s="620"/>
      <c r="M5" s="44">
        <v>8</v>
      </c>
      <c r="N5" s="44">
        <v>9</v>
      </c>
      <c r="O5" s="44">
        <v>10</v>
      </c>
      <c r="P5" s="44">
        <v>11</v>
      </c>
      <c r="Q5" s="44">
        <v>12</v>
      </c>
      <c r="R5" s="610"/>
      <c r="S5" s="610"/>
      <c r="T5" s="610"/>
      <c r="U5" s="610"/>
      <c r="V5" s="610"/>
      <c r="X5" s="495">
        <v>42430</v>
      </c>
      <c r="Y5" s="496">
        <f>SUM(J17:J131)</f>
        <v>356663.13880000007</v>
      </c>
    </row>
    <row r="6" spans="1:25" hidden="1">
      <c r="A6" s="611">
        <v>220</v>
      </c>
      <c r="B6" s="613" t="s">
        <v>309</v>
      </c>
      <c r="C6" s="613" t="s">
        <v>173</v>
      </c>
      <c r="D6" s="613" t="s">
        <v>310</v>
      </c>
      <c r="E6" s="613" t="s">
        <v>311</v>
      </c>
      <c r="F6" s="613" t="s">
        <v>312</v>
      </c>
      <c r="G6" s="613" t="s">
        <v>313</v>
      </c>
      <c r="H6" s="305" t="s">
        <v>174</v>
      </c>
      <c r="I6" s="306" t="s">
        <v>1028</v>
      </c>
      <c r="J6" s="307"/>
      <c r="K6" s="308">
        <v>23531.91</v>
      </c>
      <c r="L6" s="309">
        <v>21683.09</v>
      </c>
      <c r="M6" s="310"/>
      <c r="N6" s="310"/>
      <c r="O6" s="310"/>
      <c r="P6" s="310"/>
      <c r="Q6" s="310"/>
      <c r="R6" s="310"/>
      <c r="S6" s="310"/>
      <c r="T6" s="310"/>
      <c r="U6" s="310" t="s">
        <v>314</v>
      </c>
      <c r="V6" s="310"/>
    </row>
    <row r="7" spans="1:25" hidden="1">
      <c r="A7" s="612"/>
      <c r="B7" s="614"/>
      <c r="C7" s="614"/>
      <c r="D7" s="614"/>
      <c r="E7" s="614"/>
      <c r="F7" s="614"/>
      <c r="G7" s="614"/>
      <c r="H7" s="305" t="s">
        <v>214</v>
      </c>
      <c r="I7" s="306" t="s">
        <v>1029</v>
      </c>
      <c r="J7" s="307"/>
      <c r="K7" s="308">
        <v>400</v>
      </c>
      <c r="L7" s="309">
        <v>24</v>
      </c>
      <c r="M7" s="310"/>
      <c r="N7" s="310"/>
      <c r="O7" s="310"/>
      <c r="P7" s="310"/>
      <c r="Q7" s="310"/>
      <c r="R7" s="310"/>
      <c r="S7" s="310"/>
      <c r="T7" s="310"/>
      <c r="U7" s="310" t="s">
        <v>314</v>
      </c>
      <c r="V7" s="310"/>
    </row>
    <row r="8" spans="1:25" hidden="1">
      <c r="A8" s="612"/>
      <c r="B8" s="614"/>
      <c r="C8" s="614"/>
      <c r="D8" s="614"/>
      <c r="E8" s="614"/>
      <c r="F8" s="614"/>
      <c r="G8" s="614"/>
      <c r="H8" s="305" t="s">
        <v>179</v>
      </c>
      <c r="I8" s="306" t="s">
        <v>1030</v>
      </c>
      <c r="J8" s="307"/>
      <c r="K8" s="308">
        <v>388.31</v>
      </c>
      <c r="L8" s="309">
        <v>3644.67</v>
      </c>
      <c r="M8" s="310"/>
      <c r="N8" s="310"/>
      <c r="O8" s="310"/>
      <c r="P8" s="310"/>
      <c r="Q8" s="310"/>
      <c r="R8" s="310"/>
      <c r="S8" s="310"/>
      <c r="T8" s="310"/>
      <c r="U8" s="310" t="s">
        <v>314</v>
      </c>
      <c r="V8" s="310"/>
    </row>
    <row r="9" spans="1:25" hidden="1">
      <c r="A9" s="612"/>
      <c r="B9" s="614"/>
      <c r="C9" s="614"/>
      <c r="D9" s="614"/>
      <c r="E9" s="614"/>
      <c r="F9" s="614"/>
      <c r="G9" s="614"/>
      <c r="H9" s="305" t="s">
        <v>181</v>
      </c>
      <c r="I9" s="306" t="s">
        <v>1031</v>
      </c>
      <c r="J9" s="307"/>
      <c r="K9" s="308">
        <v>195.42</v>
      </c>
      <c r="L9" s="309">
        <v>1745.31</v>
      </c>
      <c r="M9" s="310"/>
      <c r="N9" s="310"/>
      <c r="O9" s="310"/>
      <c r="P9" s="310"/>
      <c r="Q9" s="310"/>
      <c r="R9" s="310"/>
      <c r="S9" s="310"/>
      <c r="T9" s="310"/>
      <c r="U9" s="310" t="s">
        <v>314</v>
      </c>
      <c r="V9" s="310"/>
    </row>
    <row r="10" spans="1:25" hidden="1">
      <c r="A10" s="612"/>
      <c r="B10" s="614"/>
      <c r="C10" s="614"/>
      <c r="D10" s="614"/>
      <c r="E10" s="614"/>
      <c r="F10" s="614"/>
      <c r="G10" s="614"/>
      <c r="H10" s="305" t="s">
        <v>190</v>
      </c>
      <c r="I10" s="306" t="s">
        <v>1032</v>
      </c>
      <c r="J10" s="307"/>
      <c r="K10" s="308">
        <v>1334.38</v>
      </c>
      <c r="L10" s="309">
        <v>1526.2</v>
      </c>
      <c r="M10" s="310"/>
      <c r="N10" s="310"/>
      <c r="O10" s="310"/>
      <c r="P10" s="310"/>
      <c r="Q10" s="310"/>
      <c r="R10" s="310"/>
      <c r="S10" s="310"/>
      <c r="T10" s="310"/>
      <c r="U10" s="310" t="s">
        <v>314</v>
      </c>
      <c r="V10" s="310"/>
    </row>
    <row r="11" spans="1:25" hidden="1">
      <c r="A11" s="612"/>
      <c r="B11" s="614"/>
      <c r="C11" s="614"/>
      <c r="D11" s="614"/>
      <c r="E11" s="614"/>
      <c r="F11" s="614"/>
      <c r="G11" s="614"/>
      <c r="H11" s="305" t="s">
        <v>188</v>
      </c>
      <c r="I11" s="306" t="s">
        <v>1033</v>
      </c>
      <c r="J11" s="307"/>
      <c r="K11" s="308">
        <v>2790.09</v>
      </c>
      <c r="L11" s="309">
        <v>2528.98</v>
      </c>
      <c r="M11" s="310"/>
      <c r="N11" s="310"/>
      <c r="O11" s="310"/>
      <c r="P11" s="310"/>
      <c r="Q11" s="310"/>
      <c r="R11" s="310"/>
      <c r="S11" s="310"/>
      <c r="T11" s="310"/>
      <c r="U11" s="310" t="s">
        <v>314</v>
      </c>
      <c r="V11" s="310"/>
    </row>
    <row r="12" spans="1:25" hidden="1">
      <c r="A12" s="612"/>
      <c r="B12" s="614"/>
      <c r="C12" s="614"/>
      <c r="D12" s="614"/>
      <c r="E12" s="614"/>
      <c r="F12" s="614"/>
      <c r="G12" s="614"/>
      <c r="H12" s="305" t="s">
        <v>315</v>
      </c>
      <c r="I12" s="306" t="s">
        <v>1034</v>
      </c>
      <c r="J12" s="307"/>
      <c r="K12" s="308">
        <v>11</v>
      </c>
      <c r="L12" s="309">
        <v>83</v>
      </c>
      <c r="M12" s="310"/>
      <c r="N12" s="310"/>
      <c r="O12" s="310"/>
      <c r="P12" s="310"/>
      <c r="Q12" s="310"/>
      <c r="R12" s="310"/>
      <c r="S12" s="310"/>
      <c r="T12" s="310"/>
      <c r="U12" s="310" t="s">
        <v>314</v>
      </c>
      <c r="V12" s="310"/>
    </row>
    <row r="13" spans="1:25" hidden="1">
      <c r="A13" s="612"/>
      <c r="B13" s="614"/>
      <c r="C13" s="614"/>
      <c r="D13" s="614"/>
      <c r="E13" s="614"/>
      <c r="F13" s="614"/>
      <c r="G13" s="614"/>
      <c r="H13" s="305" t="s">
        <v>316</v>
      </c>
      <c r="I13" s="306" t="s">
        <v>1035</v>
      </c>
      <c r="J13" s="307"/>
      <c r="K13" s="308">
        <v>66</v>
      </c>
      <c r="L13" s="309">
        <v>498</v>
      </c>
      <c r="M13" s="310"/>
      <c r="N13" s="310"/>
      <c r="O13" s="310"/>
      <c r="P13" s="310"/>
      <c r="Q13" s="310"/>
      <c r="R13" s="310"/>
      <c r="S13" s="310"/>
      <c r="T13" s="310"/>
      <c r="U13" s="310" t="s">
        <v>314</v>
      </c>
      <c r="V13" s="310"/>
    </row>
    <row r="14" spans="1:25" hidden="1">
      <c r="A14" s="612"/>
      <c r="B14" s="614"/>
      <c r="C14" s="614"/>
      <c r="D14" s="614"/>
      <c r="E14" s="614"/>
      <c r="F14" s="614"/>
      <c r="G14" s="614"/>
      <c r="H14" s="305" t="s">
        <v>317</v>
      </c>
      <c r="I14" s="306" t="s">
        <v>1036</v>
      </c>
      <c r="J14" s="307"/>
      <c r="K14" s="308">
        <v>16</v>
      </c>
      <c r="L14" s="309">
        <v>126.08</v>
      </c>
      <c r="M14" s="310"/>
      <c r="N14" s="310"/>
      <c r="O14" s="310"/>
      <c r="P14" s="310"/>
      <c r="Q14" s="310"/>
      <c r="R14" s="310"/>
      <c r="S14" s="310"/>
      <c r="T14" s="310"/>
      <c r="U14" s="310" t="s">
        <v>314</v>
      </c>
      <c r="V14" s="310"/>
    </row>
    <row r="15" spans="1:25" hidden="1">
      <c r="A15" s="612"/>
      <c r="B15" s="614"/>
      <c r="C15" s="614"/>
      <c r="D15" s="614"/>
      <c r="E15" s="614"/>
      <c r="F15" s="614"/>
      <c r="G15" s="614"/>
      <c r="H15" s="305" t="s">
        <v>318</v>
      </c>
      <c r="I15" s="306" t="s">
        <v>1037</v>
      </c>
      <c r="J15" s="307"/>
      <c r="K15" s="308">
        <v>3.36</v>
      </c>
      <c r="L15" s="309">
        <v>26.88</v>
      </c>
      <c r="M15" s="310"/>
      <c r="N15" s="310"/>
      <c r="O15" s="310"/>
      <c r="P15" s="310"/>
      <c r="Q15" s="310"/>
      <c r="R15" s="310"/>
      <c r="S15" s="310"/>
      <c r="T15" s="310"/>
      <c r="U15" s="310" t="s">
        <v>314</v>
      </c>
      <c r="V15" s="310"/>
    </row>
    <row r="16" spans="1:25" hidden="1">
      <c r="A16" s="612"/>
      <c r="B16" s="614"/>
      <c r="C16" s="614"/>
      <c r="D16" s="614"/>
      <c r="E16" s="614"/>
      <c r="F16" s="614"/>
      <c r="G16" s="614"/>
      <c r="H16" s="305" t="s">
        <v>319</v>
      </c>
      <c r="I16" s="306"/>
      <c r="J16" s="307"/>
      <c r="K16" s="308">
        <v>0</v>
      </c>
      <c r="L16" s="309">
        <v>0</v>
      </c>
      <c r="M16" s="310"/>
      <c r="N16" s="310"/>
      <c r="O16" s="310"/>
      <c r="P16" s="310"/>
      <c r="Q16" s="310"/>
      <c r="R16" s="310"/>
      <c r="S16" s="310"/>
      <c r="T16" s="310"/>
      <c r="U16" s="310"/>
      <c r="V16" s="310"/>
    </row>
    <row r="17" spans="1:24">
      <c r="A17" s="612"/>
      <c r="B17" s="614"/>
      <c r="C17" s="614"/>
      <c r="D17" s="615"/>
      <c r="E17" s="615"/>
      <c r="F17" s="615"/>
      <c r="G17" s="615"/>
      <c r="H17" s="305" t="s">
        <v>192</v>
      </c>
      <c r="I17" s="306" t="s">
        <v>1038</v>
      </c>
      <c r="J17" s="307">
        <v>1057.73</v>
      </c>
      <c r="K17" s="308">
        <v>273.75</v>
      </c>
      <c r="L17" s="309">
        <v>783.98</v>
      </c>
      <c r="M17" s="310"/>
      <c r="N17" s="310"/>
      <c r="O17" s="310"/>
      <c r="P17" s="310"/>
      <c r="Q17" s="310"/>
      <c r="R17" s="310"/>
      <c r="S17" s="310"/>
      <c r="T17" s="310"/>
      <c r="U17" s="310" t="s">
        <v>314</v>
      </c>
      <c r="V17" s="310"/>
    </row>
    <row r="18" spans="1:24">
      <c r="A18" s="612"/>
      <c r="B18" s="614"/>
      <c r="C18" s="614"/>
      <c r="D18" s="616" t="s">
        <v>320</v>
      </c>
      <c r="E18" s="616" t="s">
        <v>64</v>
      </c>
      <c r="F18" s="616" t="s">
        <v>321</v>
      </c>
      <c r="G18" s="616" t="s">
        <v>322</v>
      </c>
      <c r="H18" s="305" t="s">
        <v>250</v>
      </c>
      <c r="I18" s="306" t="s">
        <v>1039</v>
      </c>
      <c r="J18" s="307">
        <v>0.01</v>
      </c>
      <c r="K18" s="310">
        <v>0</v>
      </c>
      <c r="L18" s="309">
        <v>2000</v>
      </c>
      <c r="M18" s="310"/>
      <c r="N18" s="310"/>
      <c r="O18" s="310"/>
      <c r="P18" s="310"/>
      <c r="Q18" s="310"/>
      <c r="R18" s="310"/>
      <c r="S18" s="310" t="s">
        <v>323</v>
      </c>
      <c r="T18" s="310" t="s">
        <v>324</v>
      </c>
      <c r="U18" s="310" t="s">
        <v>325</v>
      </c>
      <c r="V18" s="310"/>
    </row>
    <row r="19" spans="1:24">
      <c r="A19" s="612"/>
      <c r="B19" s="614"/>
      <c r="C19" s="614"/>
      <c r="D19" s="617"/>
      <c r="E19" s="617"/>
      <c r="F19" s="617"/>
      <c r="G19" s="617"/>
      <c r="H19" s="311" t="s">
        <v>326</v>
      </c>
      <c r="I19" s="306" t="s">
        <v>1040</v>
      </c>
      <c r="J19" s="307">
        <v>5000</v>
      </c>
      <c r="K19" s="310">
        <v>0</v>
      </c>
      <c r="L19" s="309">
        <v>2500</v>
      </c>
      <c r="M19" s="310"/>
      <c r="N19" s="310"/>
      <c r="O19" s="310"/>
      <c r="P19" s="310"/>
      <c r="Q19" s="310"/>
      <c r="R19" s="310"/>
      <c r="S19" s="310" t="s">
        <v>323</v>
      </c>
      <c r="T19" s="310" t="s">
        <v>324</v>
      </c>
      <c r="U19" s="310" t="s">
        <v>324</v>
      </c>
      <c r="V19" s="310"/>
      <c r="W19" t="s">
        <v>327</v>
      </c>
    </row>
    <row r="20" spans="1:24" hidden="1">
      <c r="A20" s="612"/>
      <c r="B20" s="614"/>
      <c r="C20" s="614"/>
      <c r="D20" s="617"/>
      <c r="E20" s="617"/>
      <c r="F20" s="617"/>
      <c r="G20" s="617"/>
      <c r="H20" s="312"/>
      <c r="I20" s="306"/>
      <c r="J20" s="307"/>
      <c r="K20" s="310">
        <v>51.9</v>
      </c>
      <c r="L20" s="309">
        <v>48.1</v>
      </c>
      <c r="M20" s="310"/>
      <c r="N20" s="310"/>
      <c r="O20" s="310"/>
      <c r="P20" s="310"/>
      <c r="Q20" s="310"/>
      <c r="R20" s="310"/>
      <c r="S20" s="310"/>
      <c r="T20" s="310"/>
      <c r="U20" s="310"/>
      <c r="V20" s="310"/>
    </row>
    <row r="21" spans="1:24" ht="29.25" customHeight="1">
      <c r="A21" s="612"/>
      <c r="B21" s="614"/>
      <c r="C21" s="614"/>
      <c r="D21" s="617"/>
      <c r="E21" s="617"/>
      <c r="F21" s="617"/>
      <c r="G21" s="617"/>
      <c r="H21" s="313" t="s">
        <v>328</v>
      </c>
      <c r="I21" s="306">
        <v>730812</v>
      </c>
      <c r="J21" s="307">
        <v>0.01</v>
      </c>
      <c r="K21" s="310">
        <v>0</v>
      </c>
      <c r="L21" s="309">
        <v>2100</v>
      </c>
      <c r="M21" s="310"/>
      <c r="N21" s="310"/>
      <c r="O21" s="310"/>
      <c r="P21" s="310"/>
      <c r="Q21" s="310"/>
      <c r="R21" s="310"/>
      <c r="S21" s="310"/>
      <c r="T21" s="310"/>
      <c r="U21" s="314" t="s">
        <v>329</v>
      </c>
      <c r="V21" s="310"/>
    </row>
    <row r="22" spans="1:24" ht="25.5">
      <c r="A22" s="612"/>
      <c r="B22" s="614"/>
      <c r="C22" s="614"/>
      <c r="D22" s="617"/>
      <c r="E22" s="617"/>
      <c r="F22" s="617"/>
      <c r="G22" s="617"/>
      <c r="H22" s="313" t="s">
        <v>330</v>
      </c>
      <c r="I22" s="306">
        <v>730801</v>
      </c>
      <c r="J22" s="307">
        <v>8000</v>
      </c>
      <c r="K22" s="310"/>
      <c r="L22" s="309"/>
      <c r="M22" s="310"/>
      <c r="N22" s="310"/>
      <c r="O22" s="310"/>
      <c r="P22" s="310"/>
      <c r="Q22" s="310"/>
      <c r="R22" s="310"/>
      <c r="S22" s="310"/>
      <c r="T22" s="310"/>
      <c r="U22" s="314"/>
      <c r="V22" s="310"/>
    </row>
    <row r="23" spans="1:24" ht="26.25">
      <c r="A23" s="612"/>
      <c r="B23" s="614"/>
      <c r="C23" s="614"/>
      <c r="D23" s="617"/>
      <c r="E23" s="617"/>
      <c r="F23" s="617"/>
      <c r="G23" s="617"/>
      <c r="H23" s="311" t="s">
        <v>1073</v>
      </c>
      <c r="I23" s="306" t="s">
        <v>938</v>
      </c>
      <c r="J23" s="307">
        <v>0.01</v>
      </c>
      <c r="K23" s="310">
        <v>0</v>
      </c>
      <c r="L23" s="309">
        <v>0</v>
      </c>
      <c r="M23" s="310"/>
      <c r="N23" s="310"/>
      <c r="O23" s="310"/>
      <c r="P23" s="310"/>
      <c r="Q23" s="310"/>
      <c r="R23" s="310"/>
      <c r="S23" s="310"/>
      <c r="T23" s="310"/>
      <c r="U23" s="310"/>
      <c r="V23" s="310"/>
    </row>
    <row r="24" spans="1:24">
      <c r="A24" s="612"/>
      <c r="B24" s="614"/>
      <c r="C24" s="614"/>
      <c r="D24" s="617"/>
      <c r="E24" s="617"/>
      <c r="F24" s="617"/>
      <c r="G24" s="617"/>
      <c r="H24" s="305" t="s">
        <v>331</v>
      </c>
      <c r="I24" s="306">
        <v>730205</v>
      </c>
      <c r="J24" s="307">
        <f>2000+X24</f>
        <v>0</v>
      </c>
      <c r="K24" s="310">
        <v>0</v>
      </c>
      <c r="L24" s="309">
        <v>2000</v>
      </c>
      <c r="M24" s="310"/>
      <c r="N24" s="310"/>
      <c r="O24" s="310"/>
      <c r="P24" s="310"/>
      <c r="Q24" s="310"/>
      <c r="R24" s="310"/>
      <c r="S24" s="310"/>
      <c r="T24" s="310"/>
      <c r="U24" s="310" t="s">
        <v>324</v>
      </c>
      <c r="V24" s="310"/>
      <c r="W24" t="s">
        <v>332</v>
      </c>
      <c r="X24">
        <v>-2000</v>
      </c>
    </row>
    <row r="25" spans="1:24">
      <c r="A25" s="612"/>
      <c r="B25" s="614"/>
      <c r="C25" s="614"/>
      <c r="D25" s="617"/>
      <c r="E25" s="617"/>
      <c r="F25" s="617"/>
      <c r="G25" s="617"/>
      <c r="H25" s="305" t="s">
        <v>215</v>
      </c>
      <c r="I25" s="306">
        <v>730301</v>
      </c>
      <c r="J25" s="307">
        <v>50</v>
      </c>
      <c r="K25" s="310">
        <v>0</v>
      </c>
      <c r="L25" s="309">
        <v>500</v>
      </c>
      <c r="M25" s="310"/>
      <c r="N25" s="310"/>
      <c r="O25" s="310"/>
      <c r="P25" s="310"/>
      <c r="Q25" s="310"/>
      <c r="R25" s="310"/>
      <c r="S25" s="310"/>
      <c r="T25" s="310"/>
      <c r="U25" s="310" t="s">
        <v>324</v>
      </c>
      <c r="V25" s="310"/>
      <c r="W25" t="s">
        <v>323</v>
      </c>
    </row>
    <row r="26" spans="1:24">
      <c r="A26" s="612"/>
      <c r="B26" s="614"/>
      <c r="C26" s="614"/>
      <c r="D26" s="617"/>
      <c r="E26" s="617"/>
      <c r="F26" s="617"/>
      <c r="G26" s="617"/>
      <c r="H26" s="305" t="s">
        <v>333</v>
      </c>
      <c r="I26" s="306">
        <v>730612</v>
      </c>
      <c r="J26" s="307">
        <v>0.01</v>
      </c>
      <c r="K26" s="310">
        <v>0</v>
      </c>
      <c r="L26" s="309">
        <v>0</v>
      </c>
      <c r="M26" s="310"/>
      <c r="N26" s="310"/>
      <c r="O26" s="310"/>
      <c r="P26" s="310"/>
      <c r="Q26" s="310"/>
      <c r="R26" s="310"/>
      <c r="S26" s="310"/>
      <c r="T26" s="310"/>
      <c r="U26" s="310"/>
      <c r="V26" s="310"/>
    </row>
    <row r="27" spans="1:24">
      <c r="A27" s="612"/>
      <c r="B27" s="614"/>
      <c r="C27" s="614"/>
      <c r="D27" s="617"/>
      <c r="E27" s="617"/>
      <c r="F27" s="617"/>
      <c r="G27" s="617"/>
      <c r="H27" s="305" t="s">
        <v>334</v>
      </c>
      <c r="I27" s="306">
        <v>730303</v>
      </c>
      <c r="J27" s="307">
        <v>300</v>
      </c>
      <c r="K27" s="310">
        <v>0</v>
      </c>
      <c r="L27" s="309">
        <v>500</v>
      </c>
      <c r="M27" s="310"/>
      <c r="N27" s="310"/>
      <c r="O27" s="310"/>
      <c r="P27" s="310"/>
      <c r="Q27" s="310"/>
      <c r="R27" s="310"/>
      <c r="S27" s="310"/>
      <c r="T27" s="310"/>
      <c r="U27" s="310" t="s">
        <v>324</v>
      </c>
      <c r="V27" s="310"/>
      <c r="W27" t="s">
        <v>323</v>
      </c>
    </row>
    <row r="28" spans="1:24">
      <c r="A28" s="612"/>
      <c r="B28" s="614"/>
      <c r="C28" s="614"/>
      <c r="D28" s="617"/>
      <c r="E28" s="617"/>
      <c r="F28" s="617"/>
      <c r="G28" s="617"/>
      <c r="H28" s="305" t="s">
        <v>335</v>
      </c>
      <c r="I28" s="315">
        <v>220731403</v>
      </c>
      <c r="J28" s="307">
        <v>0.01</v>
      </c>
      <c r="K28" s="310">
        <v>0</v>
      </c>
      <c r="L28" s="309">
        <v>0</v>
      </c>
      <c r="M28" s="310"/>
      <c r="N28" s="310"/>
      <c r="O28" s="310"/>
      <c r="P28" s="310"/>
      <c r="Q28" s="310"/>
      <c r="R28" s="310"/>
      <c r="S28" s="310"/>
      <c r="T28" s="310"/>
      <c r="U28" s="310"/>
      <c r="V28" s="310"/>
    </row>
    <row r="29" spans="1:24">
      <c r="A29" s="612"/>
      <c r="B29" s="614"/>
      <c r="C29" s="614"/>
      <c r="D29" s="617"/>
      <c r="E29" s="617"/>
      <c r="F29" s="617"/>
      <c r="G29" s="617"/>
      <c r="H29" s="305" t="s">
        <v>336</v>
      </c>
      <c r="I29" s="306">
        <v>840103</v>
      </c>
      <c r="J29" s="307">
        <f>5000+X29</f>
        <v>0</v>
      </c>
      <c r="K29" s="310">
        <v>0</v>
      </c>
      <c r="L29" s="309">
        <v>0</v>
      </c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X29">
        <v>-5000</v>
      </c>
    </row>
    <row r="30" spans="1:24">
      <c r="A30" s="612"/>
      <c r="B30" s="614"/>
      <c r="C30" s="614"/>
      <c r="D30" s="617"/>
      <c r="E30" s="617"/>
      <c r="F30" s="617"/>
      <c r="G30" s="617"/>
      <c r="H30" s="305" t="s">
        <v>337</v>
      </c>
      <c r="I30" s="306">
        <v>730820</v>
      </c>
      <c r="J30" s="307">
        <v>500</v>
      </c>
      <c r="K30" s="310">
        <v>0</v>
      </c>
      <c r="L30" s="309">
        <v>500</v>
      </c>
      <c r="M30" s="310"/>
      <c r="N30" s="310"/>
      <c r="O30" s="310"/>
      <c r="P30" s="310"/>
      <c r="Q30" s="310"/>
      <c r="R30" s="310"/>
      <c r="S30" s="310"/>
      <c r="T30" s="310"/>
      <c r="U30" s="310" t="s">
        <v>324</v>
      </c>
      <c r="V30" s="310"/>
    </row>
    <row r="31" spans="1:24">
      <c r="A31" s="612"/>
      <c r="B31" s="614"/>
      <c r="C31" s="614"/>
      <c r="D31" s="617"/>
      <c r="E31" s="617"/>
      <c r="F31" s="617"/>
      <c r="G31" s="617"/>
      <c r="H31" s="305" t="s">
        <v>338</v>
      </c>
      <c r="I31" s="306">
        <v>220.73080100000001</v>
      </c>
      <c r="J31" s="307">
        <v>100</v>
      </c>
      <c r="K31" s="310">
        <v>0</v>
      </c>
      <c r="L31" s="309">
        <v>100</v>
      </c>
      <c r="M31" s="310"/>
      <c r="N31" s="310"/>
      <c r="O31" s="310"/>
      <c r="P31" s="310"/>
      <c r="Q31" s="310"/>
      <c r="R31" s="310"/>
      <c r="S31" s="310"/>
      <c r="T31" s="310"/>
      <c r="U31" s="310" t="s">
        <v>324</v>
      </c>
      <c r="V31" s="310"/>
      <c r="W31" t="s">
        <v>339</v>
      </c>
    </row>
    <row r="32" spans="1:24">
      <c r="A32" s="612"/>
      <c r="B32" s="614"/>
      <c r="C32" s="614"/>
      <c r="D32" s="617"/>
      <c r="E32" s="617"/>
      <c r="F32" s="617"/>
      <c r="G32" s="617"/>
      <c r="H32" s="305" t="s">
        <v>340</v>
      </c>
      <c r="I32" s="306">
        <v>730235</v>
      </c>
      <c r="J32" s="307">
        <v>1000.01</v>
      </c>
      <c r="K32" s="310">
        <v>0</v>
      </c>
      <c r="L32" s="309">
        <v>1500</v>
      </c>
      <c r="M32" s="310"/>
      <c r="N32" s="310"/>
      <c r="O32" s="310"/>
      <c r="P32" s="310"/>
      <c r="Q32" s="310"/>
      <c r="R32" s="310"/>
      <c r="S32" s="310"/>
      <c r="T32" s="310"/>
      <c r="U32" s="310" t="s">
        <v>324</v>
      </c>
      <c r="V32" s="310"/>
    </row>
    <row r="33" spans="1:23">
      <c r="A33" s="612"/>
      <c r="B33" s="614"/>
      <c r="C33" s="614"/>
      <c r="D33" s="617"/>
      <c r="E33" s="617"/>
      <c r="F33" s="617"/>
      <c r="G33" s="617"/>
      <c r="H33" s="305" t="s">
        <v>341</v>
      </c>
      <c r="I33" s="306">
        <v>730804</v>
      </c>
      <c r="J33" s="307">
        <v>0.01</v>
      </c>
      <c r="K33" s="310">
        <v>14</v>
      </c>
      <c r="L33" s="309">
        <v>486</v>
      </c>
      <c r="M33" s="310"/>
      <c r="N33" s="310"/>
      <c r="O33" s="310"/>
      <c r="P33" s="310"/>
      <c r="Q33" s="310"/>
      <c r="R33" s="310"/>
      <c r="S33" s="310"/>
      <c r="T33" s="310"/>
      <c r="U33" s="310" t="s">
        <v>324</v>
      </c>
      <c r="V33" s="310"/>
      <c r="W33" t="s">
        <v>324</v>
      </c>
    </row>
    <row r="34" spans="1:23">
      <c r="A34" s="612"/>
      <c r="B34" s="614"/>
      <c r="C34" s="614"/>
      <c r="D34" s="617"/>
      <c r="E34" s="617"/>
      <c r="F34" s="617"/>
      <c r="G34" s="617"/>
      <c r="H34" s="305" t="s">
        <v>253</v>
      </c>
      <c r="I34" s="306">
        <v>730805</v>
      </c>
      <c r="J34" s="307">
        <v>0.01</v>
      </c>
      <c r="K34" s="310">
        <v>208.81</v>
      </c>
      <c r="L34" s="309">
        <v>41.19</v>
      </c>
      <c r="M34" s="310"/>
      <c r="N34" s="310"/>
      <c r="O34" s="310"/>
      <c r="P34" s="310"/>
      <c r="Q34" s="310"/>
      <c r="R34" s="310"/>
      <c r="S34" s="310"/>
      <c r="T34" s="310"/>
      <c r="U34" s="310" t="s">
        <v>324</v>
      </c>
      <c r="V34" s="310"/>
      <c r="W34" t="s">
        <v>324</v>
      </c>
    </row>
    <row r="35" spans="1:23">
      <c r="A35" s="612"/>
      <c r="B35" s="614"/>
      <c r="C35" s="614"/>
      <c r="D35" s="617"/>
      <c r="E35" s="617"/>
      <c r="F35" s="617"/>
      <c r="G35" s="617"/>
      <c r="H35" s="305" t="s">
        <v>342</v>
      </c>
      <c r="I35" s="306">
        <v>730824</v>
      </c>
      <c r="J35" s="307">
        <v>0.01</v>
      </c>
      <c r="K35" s="310">
        <v>0</v>
      </c>
      <c r="L35" s="309">
        <v>0</v>
      </c>
      <c r="M35" s="310"/>
      <c r="N35" s="310"/>
      <c r="O35" s="310"/>
      <c r="P35" s="310"/>
      <c r="Q35" s="310"/>
      <c r="R35" s="310"/>
      <c r="S35" s="310"/>
      <c r="T35" s="310"/>
      <c r="U35" s="310"/>
      <c r="V35" s="310"/>
    </row>
    <row r="36" spans="1:23" ht="20.25" customHeight="1">
      <c r="A36" s="612"/>
      <c r="B36" s="615"/>
      <c r="C36" s="615"/>
      <c r="D36" s="618"/>
      <c r="E36" s="618"/>
      <c r="F36" s="618"/>
      <c r="G36" s="618"/>
      <c r="H36" s="305" t="s">
        <v>343</v>
      </c>
      <c r="I36" s="306">
        <v>750507</v>
      </c>
      <c r="J36" s="307">
        <v>50000</v>
      </c>
      <c r="K36" s="310" t="s">
        <v>344</v>
      </c>
      <c r="L36" s="309">
        <v>50000</v>
      </c>
      <c r="M36" s="310"/>
      <c r="N36" s="310"/>
      <c r="O36" s="310"/>
      <c r="P36" s="310"/>
      <c r="Q36" s="310"/>
      <c r="R36" s="310"/>
      <c r="S36" s="310"/>
      <c r="T36" s="310"/>
      <c r="U36" s="314" t="s">
        <v>345</v>
      </c>
      <c r="V36" s="310"/>
    </row>
    <row r="37" spans="1:23" ht="30" customHeight="1">
      <c r="A37" s="634">
        <v>221</v>
      </c>
      <c r="B37" s="603" t="s">
        <v>346</v>
      </c>
      <c r="C37" s="603" t="s">
        <v>347</v>
      </c>
      <c r="D37" s="600" t="s">
        <v>348</v>
      </c>
      <c r="E37" s="600" t="s">
        <v>311</v>
      </c>
      <c r="F37" s="600" t="s">
        <v>312</v>
      </c>
      <c r="G37" s="600" t="s">
        <v>349</v>
      </c>
      <c r="H37" s="283" t="s">
        <v>214</v>
      </c>
      <c r="I37" s="284">
        <v>221.710106</v>
      </c>
      <c r="J37" s="285"/>
      <c r="K37" s="127">
        <v>5874.38</v>
      </c>
      <c r="L37" s="128">
        <v>5105.7</v>
      </c>
      <c r="M37" s="129"/>
      <c r="N37" s="129"/>
      <c r="O37" s="129"/>
      <c r="P37" s="129"/>
      <c r="Q37" s="129"/>
      <c r="R37" s="129"/>
      <c r="S37" s="129"/>
      <c r="T37" s="129"/>
      <c r="U37" s="129" t="s">
        <v>314</v>
      </c>
      <c r="V37" s="129"/>
    </row>
    <row r="38" spans="1:23">
      <c r="A38" s="635"/>
      <c r="B38" s="604"/>
      <c r="C38" s="604"/>
      <c r="D38" s="601"/>
      <c r="E38" s="601"/>
      <c r="F38" s="601"/>
      <c r="G38" s="601"/>
      <c r="H38" s="283" t="s">
        <v>179</v>
      </c>
      <c r="I38" s="284">
        <v>221.71020300000001</v>
      </c>
      <c r="J38" s="285"/>
      <c r="K38" s="127">
        <v>489.5</v>
      </c>
      <c r="L38" s="128">
        <v>425.51</v>
      </c>
      <c r="M38" s="129"/>
      <c r="N38" s="129"/>
      <c r="O38" s="129"/>
      <c r="P38" s="129"/>
      <c r="Q38" s="129"/>
      <c r="R38" s="129"/>
      <c r="S38" s="129"/>
      <c r="T38" s="129"/>
      <c r="U38" s="129" t="s">
        <v>314</v>
      </c>
      <c r="V38" s="129"/>
    </row>
    <row r="39" spans="1:23">
      <c r="A39" s="635"/>
      <c r="B39" s="604"/>
      <c r="C39" s="604"/>
      <c r="D39" s="601"/>
      <c r="E39" s="601"/>
      <c r="F39" s="601"/>
      <c r="G39" s="601"/>
      <c r="H39" s="283" t="s">
        <v>181</v>
      </c>
      <c r="I39" s="284" t="s">
        <v>1041</v>
      </c>
      <c r="J39" s="285"/>
      <c r="K39" s="127">
        <v>433.29</v>
      </c>
      <c r="L39" s="128">
        <v>333.38</v>
      </c>
      <c r="M39" s="129"/>
      <c r="N39" s="129"/>
      <c r="O39" s="129"/>
      <c r="P39" s="129"/>
      <c r="Q39" s="129"/>
      <c r="R39" s="129"/>
      <c r="S39" s="129"/>
      <c r="T39" s="129"/>
      <c r="U39" s="129" t="s">
        <v>314</v>
      </c>
      <c r="V39" s="129"/>
    </row>
    <row r="40" spans="1:23">
      <c r="A40" s="635"/>
      <c r="B40" s="604"/>
      <c r="C40" s="604"/>
      <c r="D40" s="601"/>
      <c r="E40" s="601"/>
      <c r="F40" s="601"/>
      <c r="G40" s="601"/>
      <c r="H40" s="283" t="s">
        <v>190</v>
      </c>
      <c r="I40" s="284">
        <v>710602</v>
      </c>
      <c r="J40" s="285"/>
      <c r="K40" s="127">
        <v>489.37</v>
      </c>
      <c r="L40" s="128">
        <v>36.97</v>
      </c>
      <c r="M40" s="129"/>
      <c r="N40" s="129"/>
      <c r="O40" s="129"/>
      <c r="P40" s="129"/>
      <c r="Q40" s="129"/>
      <c r="R40" s="129"/>
      <c r="S40" s="129"/>
      <c r="T40" s="129"/>
      <c r="U40" s="129" t="s">
        <v>314</v>
      </c>
      <c r="V40" s="129"/>
    </row>
    <row r="41" spans="1:23">
      <c r="A41" s="635"/>
      <c r="B41" s="604"/>
      <c r="C41" s="604"/>
      <c r="D41" s="601"/>
      <c r="E41" s="601"/>
      <c r="F41" s="601"/>
      <c r="G41" s="601"/>
      <c r="H41" s="283" t="s">
        <v>188</v>
      </c>
      <c r="I41" s="284">
        <v>710601</v>
      </c>
      <c r="J41" s="285"/>
      <c r="K41" s="127">
        <v>713.77</v>
      </c>
      <c r="L41" s="128">
        <v>620.30999999999995</v>
      </c>
      <c r="M41" s="129"/>
      <c r="N41" s="129"/>
      <c r="O41" s="129"/>
      <c r="P41" s="129"/>
      <c r="Q41" s="129"/>
      <c r="R41" s="129"/>
      <c r="S41" s="129"/>
      <c r="T41" s="129"/>
      <c r="U41" s="129" t="s">
        <v>314</v>
      </c>
      <c r="V41" s="129"/>
    </row>
    <row r="42" spans="1:23">
      <c r="A42" s="635"/>
      <c r="B42" s="604"/>
      <c r="C42" s="604"/>
      <c r="D42" s="601"/>
      <c r="E42" s="601"/>
      <c r="F42" s="601"/>
      <c r="G42" s="601"/>
      <c r="H42" s="283" t="s">
        <v>315</v>
      </c>
      <c r="I42" s="284" t="s">
        <v>1042</v>
      </c>
      <c r="J42" s="285"/>
      <c r="K42" s="127">
        <v>136</v>
      </c>
      <c r="L42" s="128">
        <v>117</v>
      </c>
      <c r="M42" s="129"/>
      <c r="N42" s="129"/>
      <c r="O42" s="129"/>
      <c r="P42" s="129"/>
      <c r="Q42" s="129"/>
      <c r="R42" s="129"/>
      <c r="S42" s="129"/>
      <c r="T42" s="129"/>
      <c r="U42" s="129" t="s">
        <v>314</v>
      </c>
      <c r="V42" s="129"/>
    </row>
    <row r="43" spans="1:23">
      <c r="A43" s="635"/>
      <c r="B43" s="604"/>
      <c r="C43" s="604"/>
      <c r="D43" s="601"/>
      <c r="E43" s="601"/>
      <c r="F43" s="601"/>
      <c r="G43" s="601"/>
      <c r="H43" s="283" t="s">
        <v>316</v>
      </c>
      <c r="I43" s="284" t="s">
        <v>1043</v>
      </c>
      <c r="J43" s="285"/>
      <c r="K43" s="127">
        <v>816</v>
      </c>
      <c r="L43" s="128">
        <v>702</v>
      </c>
      <c r="M43" s="129"/>
      <c r="N43" s="129"/>
      <c r="O43" s="129"/>
      <c r="P43" s="129"/>
      <c r="Q43" s="129"/>
      <c r="R43" s="129"/>
      <c r="S43" s="129"/>
      <c r="T43" s="129"/>
      <c r="U43" s="129" t="s">
        <v>314</v>
      </c>
      <c r="V43" s="129"/>
    </row>
    <row r="44" spans="1:23">
      <c r="A44" s="635"/>
      <c r="B44" s="604"/>
      <c r="C44" s="604"/>
      <c r="D44" s="601"/>
      <c r="E44" s="601"/>
      <c r="F44" s="601"/>
      <c r="G44" s="601"/>
      <c r="H44" s="283" t="s">
        <v>317</v>
      </c>
      <c r="I44" s="284" t="s">
        <v>1044</v>
      </c>
      <c r="J44" s="285"/>
      <c r="K44" s="127">
        <v>96</v>
      </c>
      <c r="L44" s="128">
        <v>34.020000000000003</v>
      </c>
      <c r="M44" s="129"/>
      <c r="N44" s="129"/>
      <c r="O44" s="129"/>
      <c r="P44" s="129"/>
      <c r="Q44" s="129"/>
      <c r="R44" s="129"/>
      <c r="S44" s="129"/>
      <c r="T44" s="129"/>
      <c r="U44" s="129" t="s">
        <v>314</v>
      </c>
      <c r="V44" s="129"/>
    </row>
    <row r="45" spans="1:23">
      <c r="A45" s="635"/>
      <c r="B45" s="604"/>
      <c r="C45" s="604"/>
      <c r="D45" s="601"/>
      <c r="E45" s="601"/>
      <c r="F45" s="601"/>
      <c r="G45" s="601"/>
      <c r="H45" s="283" t="s">
        <v>318</v>
      </c>
      <c r="I45" s="284" t="s">
        <v>1045</v>
      </c>
      <c r="J45" s="285"/>
      <c r="K45" s="127">
        <v>20.16</v>
      </c>
      <c r="L45" s="128">
        <v>16.8</v>
      </c>
      <c r="M45" s="129"/>
      <c r="N45" s="129"/>
      <c r="O45" s="129"/>
      <c r="P45" s="129"/>
      <c r="Q45" s="129"/>
      <c r="R45" s="129"/>
      <c r="S45" s="129"/>
      <c r="T45" s="129"/>
      <c r="U45" s="129" t="s">
        <v>314</v>
      </c>
      <c r="V45" s="129"/>
    </row>
    <row r="46" spans="1:23">
      <c r="A46" s="635"/>
      <c r="B46" s="604"/>
      <c r="C46" s="604"/>
      <c r="D46" s="602"/>
      <c r="E46" s="602"/>
      <c r="F46" s="602"/>
      <c r="G46" s="602"/>
      <c r="H46" s="283" t="s">
        <v>319</v>
      </c>
      <c r="I46" s="284"/>
      <c r="J46" s="285"/>
      <c r="K46" s="127">
        <v>142.94999999999999</v>
      </c>
      <c r="L46" s="128">
        <v>95.25</v>
      </c>
      <c r="M46" s="129"/>
      <c r="N46" s="129"/>
      <c r="O46" s="129"/>
      <c r="P46" s="129"/>
      <c r="Q46" s="129"/>
      <c r="R46" s="129"/>
      <c r="S46" s="129"/>
      <c r="T46" s="129"/>
      <c r="U46" s="129" t="s">
        <v>314</v>
      </c>
      <c r="V46" s="129"/>
    </row>
    <row r="47" spans="1:23">
      <c r="A47" s="635"/>
      <c r="B47" s="604"/>
      <c r="C47" s="604"/>
      <c r="D47" s="603" t="s">
        <v>320</v>
      </c>
      <c r="E47" s="603" t="s">
        <v>64</v>
      </c>
      <c r="F47" s="603" t="s">
        <v>321</v>
      </c>
      <c r="G47" s="603" t="s">
        <v>322</v>
      </c>
      <c r="H47" s="286" t="s">
        <v>350</v>
      </c>
      <c r="I47" s="287" t="s">
        <v>1270</v>
      </c>
      <c r="J47" s="285">
        <v>0.01</v>
      </c>
      <c r="K47" s="129">
        <v>0</v>
      </c>
      <c r="L47" s="128">
        <v>0</v>
      </c>
      <c r="M47" s="129"/>
      <c r="N47" s="129"/>
      <c r="O47" s="129"/>
      <c r="P47" s="129"/>
      <c r="Q47" s="129"/>
      <c r="R47" s="129"/>
      <c r="S47" s="129"/>
      <c r="T47" s="129"/>
      <c r="U47" s="129"/>
      <c r="V47" s="304"/>
    </row>
    <row r="48" spans="1:23">
      <c r="A48" s="635"/>
      <c r="B48" s="604"/>
      <c r="C48" s="604"/>
      <c r="D48" s="604"/>
      <c r="E48" s="604"/>
      <c r="F48" s="604"/>
      <c r="G48" s="604"/>
      <c r="H48" s="286" t="s">
        <v>215</v>
      </c>
      <c r="I48" s="287" t="s">
        <v>1269</v>
      </c>
      <c r="J48" s="285">
        <v>300</v>
      </c>
      <c r="K48" s="127">
        <v>0</v>
      </c>
      <c r="L48" s="128">
        <v>300</v>
      </c>
      <c r="M48" s="129"/>
      <c r="N48" s="129"/>
      <c r="O48" s="129"/>
      <c r="P48" s="129"/>
      <c r="Q48" s="129"/>
      <c r="R48" s="129"/>
      <c r="S48" s="129"/>
      <c r="T48" s="129"/>
      <c r="U48" s="129" t="s">
        <v>324</v>
      </c>
      <c r="V48" s="304"/>
    </row>
    <row r="49" spans="1:24">
      <c r="A49" s="635"/>
      <c r="B49" s="604"/>
      <c r="C49" s="604"/>
      <c r="D49" s="604"/>
      <c r="E49" s="604"/>
      <c r="F49" s="604"/>
      <c r="G49" s="604"/>
      <c r="H49" s="286" t="s">
        <v>334</v>
      </c>
      <c r="I49" s="287" t="s">
        <v>1046</v>
      </c>
      <c r="J49" s="285">
        <v>500</v>
      </c>
      <c r="K49" s="127">
        <v>0</v>
      </c>
      <c r="L49" s="128">
        <v>500</v>
      </c>
      <c r="M49" s="129"/>
      <c r="N49" s="129"/>
      <c r="O49" s="129"/>
      <c r="P49" s="129"/>
      <c r="Q49" s="129"/>
      <c r="R49" s="129"/>
      <c r="S49" s="129"/>
      <c r="T49" s="129"/>
      <c r="U49" s="129" t="s">
        <v>324</v>
      </c>
      <c r="V49" s="304"/>
    </row>
    <row r="50" spans="1:24">
      <c r="A50" s="635"/>
      <c r="B50" s="604"/>
      <c r="C50" s="604"/>
      <c r="D50" s="604"/>
      <c r="E50" s="604"/>
      <c r="F50" s="604"/>
      <c r="G50" s="604"/>
      <c r="H50" s="283" t="s">
        <v>192</v>
      </c>
      <c r="I50" s="284">
        <v>710707</v>
      </c>
      <c r="J50" s="285">
        <v>0.01</v>
      </c>
      <c r="K50" s="127">
        <v>0</v>
      </c>
      <c r="L50" s="128">
        <v>1000</v>
      </c>
      <c r="M50" s="129"/>
      <c r="N50" s="129"/>
      <c r="O50" s="129"/>
      <c r="P50" s="129"/>
      <c r="Q50" s="129"/>
      <c r="R50" s="129"/>
      <c r="S50" s="129"/>
      <c r="T50" s="129"/>
      <c r="U50" s="129" t="s">
        <v>314</v>
      </c>
      <c r="V50" s="304"/>
    </row>
    <row r="51" spans="1:24">
      <c r="A51" s="635"/>
      <c r="B51" s="604"/>
      <c r="C51" s="604"/>
      <c r="D51" s="604"/>
      <c r="E51" s="604"/>
      <c r="F51" s="604"/>
      <c r="G51" s="604"/>
      <c r="H51" s="286" t="s">
        <v>351</v>
      </c>
      <c r="I51" s="287" t="s">
        <v>1271</v>
      </c>
      <c r="J51" s="285">
        <v>0.01</v>
      </c>
      <c r="K51" s="129">
        <v>0</v>
      </c>
      <c r="L51" s="128">
        <v>200</v>
      </c>
      <c r="M51" s="129"/>
      <c r="N51" s="129"/>
      <c r="O51" s="129"/>
      <c r="P51" s="129"/>
      <c r="Q51" s="129"/>
      <c r="R51" s="129"/>
      <c r="S51" s="129"/>
      <c r="T51" s="129"/>
      <c r="U51" s="129" t="s">
        <v>324</v>
      </c>
      <c r="V51" s="304"/>
      <c r="W51" t="s">
        <v>352</v>
      </c>
    </row>
    <row r="52" spans="1:24">
      <c r="A52" s="635"/>
      <c r="B52" s="604"/>
      <c r="C52" s="604"/>
      <c r="D52" s="604"/>
      <c r="E52" s="604"/>
      <c r="F52" s="604"/>
      <c r="G52" s="604"/>
      <c r="H52" s="288" t="s">
        <v>353</v>
      </c>
      <c r="I52" s="289" t="s">
        <v>1047</v>
      </c>
      <c r="J52" s="285">
        <v>0.01</v>
      </c>
      <c r="K52" s="129">
        <v>0</v>
      </c>
      <c r="L52" s="128">
        <v>0</v>
      </c>
      <c r="M52" s="129"/>
      <c r="N52" s="129"/>
      <c r="O52" s="129"/>
      <c r="P52" s="129"/>
      <c r="Q52" s="129"/>
      <c r="R52" s="129"/>
      <c r="S52" s="129"/>
      <c r="T52" s="129"/>
      <c r="U52" s="129"/>
      <c r="V52" s="304"/>
    </row>
    <row r="53" spans="1:24">
      <c r="A53" s="635"/>
      <c r="B53" s="604"/>
      <c r="C53" s="604"/>
      <c r="D53" s="604"/>
      <c r="E53" s="604"/>
      <c r="F53" s="604"/>
      <c r="G53" s="604"/>
      <c r="H53" s="286" t="s">
        <v>354</v>
      </c>
      <c r="I53" s="287">
        <v>730205</v>
      </c>
      <c r="J53" s="285">
        <v>0.01</v>
      </c>
      <c r="K53" s="129">
        <v>0</v>
      </c>
      <c r="L53" s="128">
        <v>0</v>
      </c>
      <c r="M53" s="129"/>
      <c r="N53" s="129"/>
      <c r="O53" s="129"/>
      <c r="P53" s="129"/>
      <c r="Q53" s="129"/>
      <c r="R53" s="129"/>
      <c r="S53" s="129"/>
      <c r="T53" s="129"/>
      <c r="U53" s="129"/>
      <c r="V53" s="304"/>
    </row>
    <row r="54" spans="1:24">
      <c r="A54" s="635"/>
      <c r="B54" s="604"/>
      <c r="C54" s="604"/>
      <c r="D54" s="604"/>
      <c r="E54" s="604"/>
      <c r="F54" s="604"/>
      <c r="G54" s="604"/>
      <c r="H54" s="286" t="s">
        <v>355</v>
      </c>
      <c r="I54" s="287" t="s">
        <v>1048</v>
      </c>
      <c r="J54" s="285">
        <v>0.01</v>
      </c>
      <c r="K54" s="129">
        <v>0</v>
      </c>
      <c r="L54" s="128">
        <v>0</v>
      </c>
      <c r="M54" s="129"/>
      <c r="N54" s="129"/>
      <c r="O54" s="129"/>
      <c r="P54" s="129"/>
      <c r="Q54" s="129"/>
      <c r="R54" s="129"/>
      <c r="S54" s="129"/>
      <c r="T54" s="129"/>
      <c r="U54" s="129"/>
      <c r="V54" s="304"/>
    </row>
    <row r="55" spans="1:24">
      <c r="A55" s="635"/>
      <c r="B55" s="604"/>
      <c r="C55" s="604"/>
      <c r="D55" s="604"/>
      <c r="E55" s="604"/>
      <c r="F55" s="604"/>
      <c r="G55" s="604"/>
      <c r="H55" s="286" t="s">
        <v>356</v>
      </c>
      <c r="I55" s="287" t="s">
        <v>1049</v>
      </c>
      <c r="J55" s="285">
        <v>200</v>
      </c>
      <c r="K55" s="129">
        <v>0</v>
      </c>
      <c r="L55" s="128">
        <v>100</v>
      </c>
      <c r="M55" s="129"/>
      <c r="N55" s="129"/>
      <c r="O55" s="129"/>
      <c r="P55" s="129"/>
      <c r="Q55" s="129"/>
      <c r="R55" s="129"/>
      <c r="S55" s="129"/>
      <c r="T55" s="129"/>
      <c r="U55" s="129" t="s">
        <v>324</v>
      </c>
      <c r="V55" s="304"/>
      <c r="W55" t="s">
        <v>357</v>
      </c>
    </row>
    <row r="56" spans="1:24">
      <c r="A56" s="635"/>
      <c r="B56" s="604"/>
      <c r="C56" s="604"/>
      <c r="D56" s="604"/>
      <c r="E56" s="604"/>
      <c r="F56" s="604"/>
      <c r="G56" s="604"/>
      <c r="H56" s="286" t="s">
        <v>358</v>
      </c>
      <c r="I56" s="287" t="s">
        <v>1050</v>
      </c>
      <c r="J56" s="285">
        <v>0.01</v>
      </c>
      <c r="K56" s="129">
        <v>0</v>
      </c>
      <c r="L56" s="128">
        <v>0</v>
      </c>
      <c r="M56" s="129"/>
      <c r="N56" s="129"/>
      <c r="O56" s="129"/>
      <c r="P56" s="129"/>
      <c r="Q56" s="129"/>
      <c r="R56" s="129"/>
      <c r="S56" s="129"/>
      <c r="T56" s="129"/>
      <c r="U56" s="129"/>
      <c r="V56" s="304"/>
    </row>
    <row r="57" spans="1:24">
      <c r="A57" s="635"/>
      <c r="B57" s="604"/>
      <c r="C57" s="605"/>
      <c r="D57" s="605"/>
      <c r="E57" s="605"/>
      <c r="F57" s="605"/>
      <c r="G57" s="605"/>
      <c r="H57" s="286" t="s">
        <v>359</v>
      </c>
      <c r="I57" s="287" t="s">
        <v>1051</v>
      </c>
      <c r="J57" s="285">
        <f>0.01+9577.45</f>
        <v>9577.4600000000009</v>
      </c>
      <c r="K57" s="129">
        <v>13135.5</v>
      </c>
      <c r="L57" s="128">
        <v>64.5</v>
      </c>
      <c r="M57" s="129"/>
      <c r="N57" s="129"/>
      <c r="O57" s="129"/>
      <c r="P57" s="129"/>
      <c r="Q57" s="129"/>
      <c r="R57" s="129"/>
      <c r="S57" s="129"/>
      <c r="T57" s="129"/>
      <c r="U57" s="129" t="s">
        <v>360</v>
      </c>
      <c r="V57" s="304"/>
    </row>
    <row r="58" spans="1:24">
      <c r="A58" s="635"/>
      <c r="B58" s="604"/>
      <c r="C58" s="603" t="s">
        <v>361</v>
      </c>
      <c r="D58" s="603" t="s">
        <v>361</v>
      </c>
      <c r="E58" s="603" t="s">
        <v>362</v>
      </c>
      <c r="F58" s="603" t="s">
        <v>363</v>
      </c>
      <c r="G58" s="603" t="s">
        <v>364</v>
      </c>
      <c r="H58" s="288" t="s">
        <v>355</v>
      </c>
      <c r="I58" s="287" t="s">
        <v>1048</v>
      </c>
      <c r="J58" s="285">
        <f>466.77+X58</f>
        <v>0</v>
      </c>
      <c r="K58" s="129">
        <v>0</v>
      </c>
      <c r="L58" s="128">
        <v>466.77</v>
      </c>
      <c r="M58" s="129"/>
      <c r="N58" s="129"/>
      <c r="O58" s="129"/>
      <c r="P58" s="129"/>
      <c r="Q58" s="129"/>
      <c r="R58" s="130">
        <v>0.38</v>
      </c>
      <c r="S58" s="129"/>
      <c r="T58" s="129"/>
      <c r="U58" s="129"/>
      <c r="V58" s="304"/>
      <c r="X58">
        <v>-466.77</v>
      </c>
    </row>
    <row r="59" spans="1:24">
      <c r="A59" s="635"/>
      <c r="B59" s="604"/>
      <c r="C59" s="604"/>
      <c r="D59" s="604"/>
      <c r="E59" s="605"/>
      <c r="F59" s="605"/>
      <c r="G59" s="605"/>
      <c r="H59" s="288" t="s">
        <v>353</v>
      </c>
      <c r="I59" s="287" t="s">
        <v>1047</v>
      </c>
      <c r="J59" s="285">
        <f>40000+X59</f>
        <v>0</v>
      </c>
      <c r="K59" s="129">
        <v>22052.959999999999</v>
      </c>
      <c r="L59" s="128">
        <v>47012.37</v>
      </c>
      <c r="M59" s="129"/>
      <c r="N59" s="129"/>
      <c r="O59" s="129"/>
      <c r="P59" s="129"/>
      <c r="Q59" s="129"/>
      <c r="R59" s="130">
        <v>0</v>
      </c>
      <c r="S59" s="129"/>
      <c r="T59" s="129"/>
      <c r="U59" s="129" t="s">
        <v>324</v>
      </c>
      <c r="V59" s="304"/>
      <c r="X59">
        <v>-40000</v>
      </c>
    </row>
    <row r="60" spans="1:24">
      <c r="A60" s="635"/>
      <c r="B60" s="604"/>
      <c r="C60" s="604"/>
      <c r="D60" s="604"/>
      <c r="E60" s="290"/>
      <c r="F60" s="290"/>
      <c r="G60" s="290"/>
      <c r="H60" s="288" t="s">
        <v>365</v>
      </c>
      <c r="I60" s="287">
        <v>730820</v>
      </c>
      <c r="J60" s="285">
        <f>2500+X60</f>
        <v>0</v>
      </c>
      <c r="K60" s="129"/>
      <c r="L60" s="128"/>
      <c r="M60" s="129"/>
      <c r="N60" s="129"/>
      <c r="O60" s="129"/>
      <c r="P60" s="129"/>
      <c r="Q60" s="129"/>
      <c r="R60" s="130"/>
      <c r="S60" s="129"/>
      <c r="T60" s="129"/>
      <c r="U60" s="129"/>
      <c r="V60" s="304"/>
      <c r="X60">
        <v>-2500</v>
      </c>
    </row>
    <row r="61" spans="1:24">
      <c r="A61" s="635"/>
      <c r="B61" s="604"/>
      <c r="C61" s="604"/>
      <c r="D61" s="604"/>
      <c r="E61" s="290"/>
      <c r="F61" s="290"/>
      <c r="G61" s="290"/>
      <c r="H61" s="288" t="s">
        <v>253</v>
      </c>
      <c r="I61" s="287">
        <v>730805</v>
      </c>
      <c r="J61" s="285">
        <f>500+X61</f>
        <v>0</v>
      </c>
      <c r="K61" s="129"/>
      <c r="L61" s="128"/>
      <c r="M61" s="129"/>
      <c r="N61" s="129"/>
      <c r="O61" s="129"/>
      <c r="P61" s="129"/>
      <c r="Q61" s="129"/>
      <c r="R61" s="130"/>
      <c r="S61" s="129"/>
      <c r="T61" s="129"/>
      <c r="U61" s="129"/>
      <c r="V61" s="304"/>
      <c r="X61">
        <v>-500</v>
      </c>
    </row>
    <row r="62" spans="1:24" ht="71.25">
      <c r="A62" s="635"/>
      <c r="B62" s="604"/>
      <c r="C62" s="605"/>
      <c r="D62" s="605"/>
      <c r="E62" s="291" t="s">
        <v>64</v>
      </c>
      <c r="F62" s="291" t="s">
        <v>321</v>
      </c>
      <c r="G62" s="291" t="s">
        <v>322</v>
      </c>
      <c r="H62" s="288" t="s">
        <v>366</v>
      </c>
      <c r="I62" s="287">
        <v>221.73020199999999</v>
      </c>
      <c r="J62" s="285">
        <f>200+X62</f>
        <v>0</v>
      </c>
      <c r="K62" s="129">
        <v>0</v>
      </c>
      <c r="L62" s="128">
        <v>220</v>
      </c>
      <c r="M62" s="129"/>
      <c r="N62" s="129"/>
      <c r="O62" s="129"/>
      <c r="P62" s="129"/>
      <c r="Q62" s="129"/>
      <c r="R62" s="129"/>
      <c r="S62" s="129"/>
      <c r="T62" s="129"/>
      <c r="U62" s="129"/>
      <c r="V62" s="304"/>
      <c r="X62">
        <v>-200</v>
      </c>
    </row>
    <row r="63" spans="1:24" ht="14.25" customHeight="1">
      <c r="A63" s="635"/>
      <c r="B63" s="604"/>
      <c r="C63" s="600" t="s">
        <v>367</v>
      </c>
      <c r="D63" s="600" t="s">
        <v>367</v>
      </c>
      <c r="E63" s="603" t="s">
        <v>368</v>
      </c>
      <c r="F63" s="603" t="s">
        <v>369</v>
      </c>
      <c r="G63" s="603" t="s">
        <v>370</v>
      </c>
      <c r="H63" s="286" t="s">
        <v>371</v>
      </c>
      <c r="I63" s="287">
        <v>710510</v>
      </c>
      <c r="J63" s="285">
        <v>23373.47</v>
      </c>
      <c r="K63" s="127">
        <v>11447.8</v>
      </c>
      <c r="L63" s="127">
        <v>11925.67</v>
      </c>
      <c r="M63" s="129"/>
      <c r="N63" s="129"/>
      <c r="O63" s="129"/>
      <c r="P63" s="129"/>
      <c r="Q63" s="129"/>
      <c r="R63" s="129"/>
      <c r="S63" s="129"/>
      <c r="T63" s="129"/>
      <c r="U63" s="129" t="s">
        <v>314</v>
      </c>
      <c r="V63" s="304"/>
    </row>
    <row r="64" spans="1:24" ht="14.25" customHeight="1">
      <c r="A64" s="635"/>
      <c r="B64" s="604"/>
      <c r="C64" s="601"/>
      <c r="D64" s="601"/>
      <c r="E64" s="604"/>
      <c r="F64" s="604"/>
      <c r="G64" s="604"/>
      <c r="H64" s="286" t="s">
        <v>371</v>
      </c>
      <c r="I64" s="287">
        <v>710510</v>
      </c>
      <c r="J64" s="285">
        <v>7790.96</v>
      </c>
      <c r="K64" s="127"/>
      <c r="L64" s="127">
        <v>7790.96</v>
      </c>
      <c r="M64" s="131"/>
      <c r="N64" s="129"/>
      <c r="O64" s="129"/>
      <c r="P64" s="129"/>
      <c r="Q64" s="129"/>
      <c r="R64" s="129"/>
      <c r="S64" s="129"/>
      <c r="T64" s="129"/>
      <c r="U64" s="129" t="s">
        <v>314</v>
      </c>
      <c r="V64" s="304"/>
    </row>
    <row r="65" spans="1:24" ht="14.25" customHeight="1">
      <c r="A65" s="635"/>
      <c r="B65" s="604"/>
      <c r="C65" s="601"/>
      <c r="D65" s="601"/>
      <c r="E65" s="604"/>
      <c r="F65" s="604"/>
      <c r="G65" s="604"/>
      <c r="H65" s="286" t="s">
        <v>372</v>
      </c>
      <c r="I65" s="287">
        <v>730205</v>
      </c>
      <c r="J65" s="285">
        <v>2400</v>
      </c>
      <c r="K65" s="129"/>
      <c r="L65" s="128">
        <v>0</v>
      </c>
      <c r="M65" s="129"/>
      <c r="N65" s="129"/>
      <c r="O65" s="129"/>
      <c r="P65" s="129"/>
      <c r="Q65" s="129"/>
      <c r="R65" s="129"/>
      <c r="S65" s="129"/>
      <c r="T65" s="129"/>
      <c r="U65" s="129"/>
      <c r="V65" s="304"/>
    </row>
    <row r="66" spans="1:24" ht="14.25" customHeight="1">
      <c r="A66" s="635"/>
      <c r="B66" s="604"/>
      <c r="C66" s="601"/>
      <c r="D66" s="601"/>
      <c r="E66" s="604"/>
      <c r="F66" s="604"/>
      <c r="G66" s="604"/>
      <c r="H66" s="286" t="s">
        <v>250</v>
      </c>
      <c r="I66" s="287">
        <v>221730201</v>
      </c>
      <c r="J66" s="285">
        <f>+[1]DISCAPACIDADES!S31</f>
        <v>1000</v>
      </c>
      <c r="K66" s="129">
        <v>1420</v>
      </c>
      <c r="L66" s="128">
        <v>2620</v>
      </c>
      <c r="M66" s="129"/>
      <c r="N66" s="129"/>
      <c r="O66" s="129"/>
      <c r="P66" s="129"/>
      <c r="Q66" s="129"/>
      <c r="R66" s="129"/>
      <c r="S66" s="129"/>
      <c r="T66" s="129"/>
      <c r="U66" s="129" t="s">
        <v>324</v>
      </c>
      <c r="V66" s="304"/>
      <c r="W66" t="s">
        <v>357</v>
      </c>
    </row>
    <row r="67" spans="1:24" ht="14.25" customHeight="1">
      <c r="A67" s="635"/>
      <c r="B67" s="604"/>
      <c r="C67" s="601"/>
      <c r="D67" s="601"/>
      <c r="E67" s="604"/>
      <c r="F67" s="604"/>
      <c r="G67" s="604"/>
      <c r="H67" s="286" t="s">
        <v>373</v>
      </c>
      <c r="I67" s="287">
        <v>730301</v>
      </c>
      <c r="J67" s="285">
        <v>300</v>
      </c>
      <c r="K67" s="129"/>
      <c r="L67" s="128"/>
      <c r="M67" s="129"/>
      <c r="N67" s="129"/>
      <c r="O67" s="129"/>
      <c r="P67" s="129"/>
      <c r="Q67" s="129"/>
      <c r="R67" s="129"/>
      <c r="S67" s="129"/>
      <c r="T67" s="129"/>
      <c r="U67" s="129"/>
      <c r="V67" s="304"/>
    </row>
    <row r="68" spans="1:24" ht="14.25" customHeight="1">
      <c r="A68" s="635"/>
      <c r="B68" s="604"/>
      <c r="C68" s="601"/>
      <c r="D68" s="601"/>
      <c r="E68" s="604"/>
      <c r="F68" s="604"/>
      <c r="G68" s="604"/>
      <c r="H68" s="286" t="s">
        <v>366</v>
      </c>
      <c r="I68" s="287">
        <v>730202</v>
      </c>
      <c r="J68" s="285">
        <v>240</v>
      </c>
      <c r="K68" s="129"/>
      <c r="L68" s="128">
        <v>240</v>
      </c>
      <c r="M68" s="129"/>
      <c r="N68" s="129"/>
      <c r="O68" s="129"/>
      <c r="P68" s="129"/>
      <c r="Q68" s="129"/>
      <c r="R68" s="129"/>
      <c r="S68" s="129"/>
      <c r="T68" s="129"/>
      <c r="U68" s="129" t="s">
        <v>324</v>
      </c>
      <c r="V68" s="304"/>
    </row>
    <row r="69" spans="1:24" ht="14.25" customHeight="1">
      <c r="A69" s="635"/>
      <c r="B69" s="604"/>
      <c r="C69" s="601"/>
      <c r="D69" s="601"/>
      <c r="E69" s="604"/>
      <c r="F69" s="604"/>
      <c r="G69" s="604"/>
      <c r="H69" s="286" t="s">
        <v>374</v>
      </c>
      <c r="I69" s="287" t="s">
        <v>1052</v>
      </c>
      <c r="J69" s="292">
        <v>0.01</v>
      </c>
      <c r="K69" s="129">
        <v>0</v>
      </c>
      <c r="L69" s="128">
        <v>9000</v>
      </c>
      <c r="M69" s="131"/>
      <c r="N69" s="129"/>
      <c r="O69" s="129"/>
      <c r="P69" s="129"/>
      <c r="Q69" s="129"/>
      <c r="R69" s="129"/>
      <c r="S69" s="129"/>
      <c r="T69" s="129"/>
      <c r="U69" s="129" t="s">
        <v>324</v>
      </c>
      <c r="V69" s="304"/>
      <c r="W69" t="s">
        <v>375</v>
      </c>
    </row>
    <row r="70" spans="1:24" ht="14.25" customHeight="1">
      <c r="A70" s="635"/>
      <c r="B70" s="604"/>
      <c r="C70" s="601"/>
      <c r="D70" s="601"/>
      <c r="E70" s="605"/>
      <c r="F70" s="605"/>
      <c r="G70" s="605"/>
      <c r="H70" s="286" t="s">
        <v>376</v>
      </c>
      <c r="I70" s="287">
        <v>221.73080200000001</v>
      </c>
      <c r="J70" s="285">
        <v>2500</v>
      </c>
      <c r="K70" s="129">
        <v>0</v>
      </c>
      <c r="L70" s="128">
        <v>2500</v>
      </c>
      <c r="M70" s="129"/>
      <c r="N70" s="129"/>
      <c r="O70" s="129"/>
      <c r="P70" s="129"/>
      <c r="Q70" s="129"/>
      <c r="R70" s="129"/>
      <c r="S70" s="129"/>
      <c r="T70" s="129"/>
      <c r="U70" s="129" t="s">
        <v>324</v>
      </c>
      <c r="V70" s="304"/>
      <c r="W70" t="s">
        <v>375</v>
      </c>
    </row>
    <row r="71" spans="1:24" ht="18" customHeight="1">
      <c r="A71" s="635"/>
      <c r="B71" s="604"/>
      <c r="C71" s="601"/>
      <c r="D71" s="601"/>
      <c r="E71" s="603" t="s">
        <v>64</v>
      </c>
      <c r="F71" s="603" t="s">
        <v>321</v>
      </c>
      <c r="G71" s="603" t="s">
        <v>322</v>
      </c>
      <c r="H71" s="286" t="s">
        <v>377</v>
      </c>
      <c r="I71" s="287">
        <v>221.73081199999999</v>
      </c>
      <c r="J71" s="285">
        <f>+[1]DISCAPACIDADES!S24+[1]DISCAPACIDADES!R26</f>
        <v>3461.92</v>
      </c>
      <c r="K71" s="129"/>
      <c r="L71" s="128">
        <v>3061.92</v>
      </c>
      <c r="M71" s="129"/>
      <c r="N71" s="129"/>
      <c r="O71" s="129"/>
      <c r="P71" s="129"/>
      <c r="Q71" s="129"/>
      <c r="R71" s="130">
        <v>0.57999999999999996</v>
      </c>
      <c r="S71" s="129"/>
      <c r="T71" s="129"/>
      <c r="U71" s="129" t="s">
        <v>324</v>
      </c>
      <c r="V71" s="304"/>
      <c r="W71" t="s">
        <v>375</v>
      </c>
    </row>
    <row r="72" spans="1:24" ht="18" customHeight="1">
      <c r="A72" s="635"/>
      <c r="B72" s="604"/>
      <c r="C72" s="601"/>
      <c r="D72" s="601"/>
      <c r="E72" s="604"/>
      <c r="F72" s="604"/>
      <c r="G72" s="604"/>
      <c r="H72" s="286" t="s">
        <v>378</v>
      </c>
      <c r="I72" s="287">
        <v>221.73082500000001</v>
      </c>
      <c r="J72" s="285">
        <v>0.01</v>
      </c>
      <c r="K72" s="129">
        <v>0</v>
      </c>
      <c r="L72" s="128">
        <v>6000</v>
      </c>
      <c r="M72" s="129"/>
      <c r="N72" s="129"/>
      <c r="O72" s="129"/>
      <c r="P72" s="129"/>
      <c r="Q72" s="129"/>
      <c r="R72" s="129"/>
      <c r="S72" s="129"/>
      <c r="T72" s="129"/>
      <c r="U72" s="129" t="s">
        <v>324</v>
      </c>
      <c r="V72" s="304"/>
      <c r="W72" t="s">
        <v>375</v>
      </c>
    </row>
    <row r="73" spans="1:24" ht="18" customHeight="1">
      <c r="A73" s="635"/>
      <c r="B73" s="604"/>
      <c r="C73" s="601"/>
      <c r="D73" s="601"/>
      <c r="E73" s="604"/>
      <c r="F73" s="604"/>
      <c r="G73" s="604"/>
      <c r="H73" s="286" t="s">
        <v>379</v>
      </c>
      <c r="I73" s="287">
        <v>840103</v>
      </c>
      <c r="J73" s="285">
        <f>5000+X73</f>
        <v>0</v>
      </c>
      <c r="K73" s="129"/>
      <c r="L73" s="128"/>
      <c r="M73" s="129"/>
      <c r="N73" s="129"/>
      <c r="O73" s="129"/>
      <c r="P73" s="129"/>
      <c r="Q73" s="129"/>
      <c r="R73" s="129"/>
      <c r="S73" s="129"/>
      <c r="T73" s="129"/>
      <c r="U73" s="129"/>
      <c r="V73" s="304"/>
      <c r="X73">
        <v>-5000</v>
      </c>
    </row>
    <row r="74" spans="1:24" ht="18" customHeight="1">
      <c r="A74" s="635"/>
      <c r="B74" s="604"/>
      <c r="C74" s="601"/>
      <c r="D74" s="601"/>
      <c r="E74" s="604"/>
      <c r="F74" s="604"/>
      <c r="G74" s="604"/>
      <c r="H74" s="286" t="s">
        <v>380</v>
      </c>
      <c r="I74" s="287">
        <v>840104</v>
      </c>
      <c r="J74" s="285">
        <f>5000+X74</f>
        <v>0</v>
      </c>
      <c r="K74" s="129"/>
      <c r="L74" s="128"/>
      <c r="M74" s="129"/>
      <c r="N74" s="129"/>
      <c r="O74" s="129"/>
      <c r="P74" s="129"/>
      <c r="Q74" s="129"/>
      <c r="R74" s="129"/>
      <c r="S74" s="129"/>
      <c r="T74" s="129"/>
      <c r="U74" s="129"/>
      <c r="V74" s="304"/>
      <c r="X74">
        <v>-5000</v>
      </c>
    </row>
    <row r="75" spans="1:24" ht="18" customHeight="1">
      <c r="A75" s="635"/>
      <c r="B75" s="604"/>
      <c r="C75" s="602"/>
      <c r="D75" s="602"/>
      <c r="E75" s="605"/>
      <c r="F75" s="605"/>
      <c r="G75" s="605"/>
      <c r="H75" s="283" t="s">
        <v>253</v>
      </c>
      <c r="I75" s="284">
        <v>730805</v>
      </c>
      <c r="J75" s="285">
        <v>600</v>
      </c>
      <c r="K75" s="129">
        <v>0</v>
      </c>
      <c r="L75" s="128">
        <v>600</v>
      </c>
      <c r="M75" s="129"/>
      <c r="N75" s="129"/>
      <c r="O75" s="129"/>
      <c r="P75" s="129"/>
      <c r="Q75" s="129"/>
      <c r="R75" s="129"/>
      <c r="S75" s="129"/>
      <c r="T75" s="129"/>
      <c r="U75" s="129" t="s">
        <v>324</v>
      </c>
      <c r="V75" s="304"/>
      <c r="W75" t="s">
        <v>375</v>
      </c>
    </row>
    <row r="76" spans="1:24">
      <c r="A76" s="635"/>
      <c r="B76" s="604"/>
      <c r="C76" s="600" t="s">
        <v>381</v>
      </c>
      <c r="D76" s="600" t="s">
        <v>381</v>
      </c>
      <c r="E76" s="600" t="s">
        <v>382</v>
      </c>
      <c r="F76" s="600" t="s">
        <v>383</v>
      </c>
      <c r="G76" s="600" t="s">
        <v>384</v>
      </c>
      <c r="H76" s="286" t="s">
        <v>371</v>
      </c>
      <c r="I76" s="287">
        <v>710510</v>
      </c>
      <c r="J76" s="285">
        <v>85576.76</v>
      </c>
      <c r="K76" s="127">
        <v>43353.39</v>
      </c>
      <c r="L76" s="127">
        <v>42223.37</v>
      </c>
      <c r="M76" s="129"/>
      <c r="N76" s="129"/>
      <c r="O76" s="129"/>
      <c r="P76" s="129"/>
      <c r="Q76" s="129"/>
      <c r="R76" s="129"/>
      <c r="S76" s="129"/>
      <c r="T76" s="129"/>
      <c r="U76" s="129"/>
      <c r="V76" s="304"/>
    </row>
    <row r="77" spans="1:24">
      <c r="A77" s="635"/>
      <c r="B77" s="604"/>
      <c r="C77" s="601"/>
      <c r="D77" s="601"/>
      <c r="E77" s="601"/>
      <c r="F77" s="601"/>
      <c r="G77" s="601"/>
      <c r="H77" s="286" t="s">
        <v>385</v>
      </c>
      <c r="I77" s="287" t="s">
        <v>1053</v>
      </c>
      <c r="J77" s="285">
        <v>300</v>
      </c>
      <c r="K77" s="129">
        <v>119.54</v>
      </c>
      <c r="L77" s="128">
        <v>120.46</v>
      </c>
      <c r="M77" s="129"/>
      <c r="N77" s="129"/>
      <c r="O77" s="129"/>
      <c r="P77" s="129"/>
      <c r="Q77" s="129"/>
      <c r="R77" s="130">
        <v>0.2</v>
      </c>
      <c r="S77" s="129"/>
      <c r="T77" s="129"/>
      <c r="U77" s="129" t="s">
        <v>386</v>
      </c>
      <c r="V77" s="304"/>
      <c r="W77" t="s">
        <v>352</v>
      </c>
    </row>
    <row r="78" spans="1:24">
      <c r="A78" s="635"/>
      <c r="B78" s="604"/>
      <c r="C78" s="601"/>
      <c r="D78" s="601"/>
      <c r="E78" s="601"/>
      <c r="F78" s="601"/>
      <c r="G78" s="601"/>
      <c r="H78" s="286" t="s">
        <v>387</v>
      </c>
      <c r="I78" s="287" t="s">
        <v>1054</v>
      </c>
      <c r="J78" s="285">
        <v>1300</v>
      </c>
      <c r="K78" s="129"/>
      <c r="L78" s="128">
        <v>720</v>
      </c>
      <c r="M78" s="129"/>
      <c r="N78" s="129"/>
      <c r="O78" s="129"/>
      <c r="P78" s="129"/>
      <c r="Q78" s="129"/>
      <c r="R78" s="130">
        <v>0.2</v>
      </c>
      <c r="S78" s="129"/>
      <c r="T78" s="129"/>
      <c r="U78" s="129" t="s">
        <v>386</v>
      </c>
      <c r="V78" s="304"/>
      <c r="W78" t="s">
        <v>352</v>
      </c>
    </row>
    <row r="79" spans="1:24">
      <c r="A79" s="635"/>
      <c r="B79" s="604"/>
      <c r="C79" s="601"/>
      <c r="D79" s="601"/>
      <c r="E79" s="601"/>
      <c r="F79" s="601"/>
      <c r="G79" s="601"/>
      <c r="H79" s="286" t="s">
        <v>388</v>
      </c>
      <c r="I79" s="287" t="s">
        <v>1055</v>
      </c>
      <c r="J79" s="285">
        <v>1440</v>
      </c>
      <c r="K79" s="129"/>
      <c r="L79" s="128">
        <v>1440</v>
      </c>
      <c r="M79" s="129"/>
      <c r="N79" s="129"/>
      <c r="O79" s="129"/>
      <c r="P79" s="129"/>
      <c r="Q79" s="129"/>
      <c r="R79" s="130">
        <v>0.2</v>
      </c>
      <c r="S79" s="129"/>
      <c r="T79" s="129"/>
      <c r="U79" s="129" t="s">
        <v>386</v>
      </c>
      <c r="V79" s="304"/>
      <c r="W79" t="s">
        <v>352</v>
      </c>
    </row>
    <row r="80" spans="1:24">
      <c r="A80" s="635"/>
      <c r="B80" s="604"/>
      <c r="C80" s="601"/>
      <c r="D80" s="601"/>
      <c r="E80" s="601"/>
      <c r="F80" s="601"/>
      <c r="G80" s="601"/>
      <c r="H80" s="286" t="s">
        <v>250</v>
      </c>
      <c r="I80" s="287" t="s">
        <v>1056</v>
      </c>
      <c r="J80" s="285">
        <f>+'[1]DESARROLLO INFANTIL'!S35</f>
        <v>3000</v>
      </c>
      <c r="K80" s="129">
        <v>0</v>
      </c>
      <c r="L80" s="128">
        <v>2949</v>
      </c>
      <c r="M80" s="129"/>
      <c r="N80" s="129"/>
      <c r="O80" s="129"/>
      <c r="P80" s="129"/>
      <c r="Q80" s="129"/>
      <c r="R80" s="130">
        <v>0.2</v>
      </c>
      <c r="S80" s="129"/>
      <c r="T80" s="129"/>
      <c r="U80" s="129"/>
      <c r="V80" s="304"/>
    </row>
    <row r="81" spans="1:23" hidden="1">
      <c r="A81" s="635"/>
      <c r="B81" s="604"/>
      <c r="C81" s="601"/>
      <c r="D81" s="601"/>
      <c r="E81" s="601"/>
      <c r="F81" s="601"/>
      <c r="G81" s="601"/>
      <c r="H81" s="286" t="s">
        <v>389</v>
      </c>
      <c r="I81" s="287">
        <v>730301</v>
      </c>
      <c r="J81" s="285"/>
      <c r="K81" s="129"/>
      <c r="L81" s="128"/>
      <c r="M81" s="129"/>
      <c r="N81" s="129"/>
      <c r="O81" s="129"/>
      <c r="P81" s="129"/>
      <c r="Q81" s="129"/>
      <c r="R81" s="130"/>
      <c r="S81" s="129"/>
      <c r="T81" s="129"/>
      <c r="U81" s="129"/>
      <c r="V81" s="304"/>
    </row>
    <row r="82" spans="1:23">
      <c r="A82" s="635"/>
      <c r="B82" s="604"/>
      <c r="C82" s="601"/>
      <c r="D82" s="601"/>
      <c r="E82" s="601"/>
      <c r="F82" s="601"/>
      <c r="G82" s="601"/>
      <c r="H82" s="286" t="s">
        <v>390</v>
      </c>
      <c r="I82" s="287">
        <v>221.73020500000001</v>
      </c>
      <c r="J82" s="285">
        <f>+'[1]DESARROLLO INFANTIL'!S37</f>
        <v>5000</v>
      </c>
      <c r="K82" s="129">
        <v>0</v>
      </c>
      <c r="L82" s="128">
        <v>8500</v>
      </c>
      <c r="M82" s="129"/>
      <c r="N82" s="129"/>
      <c r="O82" s="129"/>
      <c r="P82" s="129"/>
      <c r="Q82" s="129"/>
      <c r="R82" s="129"/>
      <c r="S82" s="129"/>
      <c r="T82" s="129"/>
      <c r="U82" s="129" t="s">
        <v>386</v>
      </c>
      <c r="V82" s="304"/>
      <c r="W82" t="s">
        <v>352</v>
      </c>
    </row>
    <row r="83" spans="1:23" ht="30">
      <c r="A83" s="635"/>
      <c r="B83" s="604"/>
      <c r="C83" s="601"/>
      <c r="D83" s="601"/>
      <c r="E83" s="601"/>
      <c r="F83" s="601"/>
      <c r="G83" s="601"/>
      <c r="H83" s="293" t="s">
        <v>391</v>
      </c>
      <c r="I83" s="287" t="s">
        <v>938</v>
      </c>
      <c r="J83" s="285">
        <v>100</v>
      </c>
      <c r="K83" s="129">
        <v>0</v>
      </c>
      <c r="L83" s="128">
        <v>12500</v>
      </c>
      <c r="M83" s="129"/>
      <c r="N83" s="129"/>
      <c r="O83" s="129"/>
      <c r="P83" s="129"/>
      <c r="Q83" s="129"/>
      <c r="R83" s="129"/>
      <c r="S83" s="129"/>
      <c r="T83" s="129"/>
      <c r="U83" s="129" t="s">
        <v>392</v>
      </c>
      <c r="V83" s="304"/>
    </row>
    <row r="84" spans="1:23" hidden="1">
      <c r="A84" s="635"/>
      <c r="B84" s="604"/>
      <c r="C84" s="601"/>
      <c r="D84" s="601"/>
      <c r="E84" s="601"/>
      <c r="F84" s="601"/>
      <c r="G84" s="601"/>
      <c r="H84" s="286"/>
      <c r="I84" s="287"/>
      <c r="J84" s="285"/>
      <c r="K84" s="129"/>
      <c r="L84" s="128">
        <v>13654.38</v>
      </c>
      <c r="M84" s="129"/>
      <c r="N84" s="129"/>
      <c r="O84" s="129"/>
      <c r="P84" s="129"/>
      <c r="Q84" s="129"/>
      <c r="R84" s="129"/>
      <c r="S84" s="129"/>
      <c r="T84" s="129"/>
      <c r="U84" s="129" t="s">
        <v>392</v>
      </c>
      <c r="V84" s="304"/>
    </row>
    <row r="85" spans="1:23">
      <c r="A85" s="635"/>
      <c r="B85" s="604"/>
      <c r="C85" s="601"/>
      <c r="D85" s="601"/>
      <c r="E85" s="601"/>
      <c r="F85" s="601"/>
      <c r="G85" s="601"/>
      <c r="H85" s="286" t="s">
        <v>200</v>
      </c>
      <c r="I85" s="287" t="s">
        <v>1057</v>
      </c>
      <c r="J85" s="285">
        <v>0.01</v>
      </c>
      <c r="K85" s="129"/>
      <c r="L85" s="128">
        <v>0</v>
      </c>
      <c r="M85" s="129"/>
      <c r="N85" s="129"/>
      <c r="O85" s="129"/>
      <c r="P85" s="129"/>
      <c r="Q85" s="129"/>
      <c r="R85" s="129"/>
      <c r="S85" s="129"/>
      <c r="T85" s="129"/>
      <c r="U85" s="129" t="s">
        <v>393</v>
      </c>
      <c r="V85" s="304"/>
    </row>
    <row r="86" spans="1:23">
      <c r="A86" s="635"/>
      <c r="B86" s="604"/>
      <c r="C86" s="601"/>
      <c r="D86" s="601"/>
      <c r="E86" s="601"/>
      <c r="F86" s="601"/>
      <c r="G86" s="601"/>
      <c r="H86" s="286" t="s">
        <v>394</v>
      </c>
      <c r="I86" s="287" t="s">
        <v>1058</v>
      </c>
      <c r="J86" s="285">
        <v>0.01</v>
      </c>
      <c r="K86" s="129"/>
      <c r="L86" s="128">
        <v>0</v>
      </c>
      <c r="M86" s="129"/>
      <c r="N86" s="129"/>
      <c r="O86" s="129"/>
      <c r="P86" s="129"/>
      <c r="Q86" s="129"/>
      <c r="R86" s="129"/>
      <c r="S86" s="129"/>
      <c r="T86" s="129"/>
      <c r="U86" s="129"/>
      <c r="V86" s="304"/>
    </row>
    <row r="87" spans="1:23">
      <c r="A87" s="635"/>
      <c r="B87" s="604"/>
      <c r="C87" s="601"/>
      <c r="D87" s="601"/>
      <c r="E87" s="601"/>
      <c r="F87" s="601"/>
      <c r="G87" s="601"/>
      <c r="H87" s="286" t="s">
        <v>395</v>
      </c>
      <c r="I87" s="287">
        <v>221.73080200000001</v>
      </c>
      <c r="J87" s="285">
        <f>+'[1]DESARROLLO INFANTIL'!S27</f>
        <v>4300</v>
      </c>
      <c r="K87" s="129">
        <v>3276</v>
      </c>
      <c r="L87" s="128">
        <v>0</v>
      </c>
      <c r="M87" s="129"/>
      <c r="N87" s="129"/>
      <c r="O87" s="129"/>
      <c r="P87" s="129"/>
      <c r="Q87" s="129"/>
      <c r="R87" s="129"/>
      <c r="S87" s="129"/>
      <c r="T87" s="129"/>
      <c r="U87" s="129"/>
      <c r="V87" s="304"/>
    </row>
    <row r="88" spans="1:23" hidden="1">
      <c r="A88" s="635"/>
      <c r="B88" s="604"/>
      <c r="C88" s="601"/>
      <c r="D88" s="601"/>
      <c r="E88" s="601"/>
      <c r="F88" s="601"/>
      <c r="G88" s="601"/>
      <c r="H88" s="286"/>
      <c r="I88" s="287"/>
      <c r="J88" s="285"/>
      <c r="K88" s="129">
        <v>0</v>
      </c>
      <c r="L88" s="128">
        <v>4000</v>
      </c>
      <c r="M88" s="129"/>
      <c r="N88" s="129"/>
      <c r="O88" s="129"/>
      <c r="P88" s="129"/>
      <c r="Q88" s="129"/>
      <c r="R88" s="129"/>
      <c r="S88" s="129"/>
      <c r="T88" s="129"/>
      <c r="U88" s="129" t="s">
        <v>386</v>
      </c>
      <c r="V88" s="304"/>
      <c r="W88" t="s">
        <v>352</v>
      </c>
    </row>
    <row r="89" spans="1:23">
      <c r="A89" s="635"/>
      <c r="B89" s="604"/>
      <c r="C89" s="601"/>
      <c r="D89" s="601"/>
      <c r="E89" s="601"/>
      <c r="F89" s="601"/>
      <c r="G89" s="601"/>
      <c r="H89" s="288" t="s">
        <v>396</v>
      </c>
      <c r="I89" s="289">
        <v>730235</v>
      </c>
      <c r="J89" s="294">
        <f>+'[1]DESARROLLO INFANTIL'!T17</f>
        <v>85499.668800000014</v>
      </c>
      <c r="K89" s="132">
        <v>20620.59</v>
      </c>
      <c r="L89" s="128">
        <v>0</v>
      </c>
      <c r="M89" s="129"/>
      <c r="N89" s="132"/>
      <c r="O89" s="132"/>
      <c r="P89" s="129"/>
      <c r="Q89" s="129"/>
      <c r="R89" s="129"/>
      <c r="S89" s="129"/>
      <c r="T89" s="129"/>
      <c r="U89" s="129"/>
      <c r="V89" s="304"/>
    </row>
    <row r="90" spans="1:23">
      <c r="A90" s="635"/>
      <c r="B90" s="604"/>
      <c r="C90" s="601"/>
      <c r="D90" s="601"/>
      <c r="E90" s="601"/>
      <c r="F90" s="601"/>
      <c r="G90" s="601"/>
      <c r="H90" s="286" t="s">
        <v>353</v>
      </c>
      <c r="I90" s="287">
        <v>221.73080100000001</v>
      </c>
      <c r="J90" s="285">
        <v>400.01</v>
      </c>
      <c r="K90" s="129">
        <v>6422.09</v>
      </c>
      <c r="L90" s="128">
        <v>61190.62</v>
      </c>
      <c r="M90" s="129"/>
      <c r="N90" s="129"/>
      <c r="O90" s="129"/>
      <c r="P90" s="129"/>
      <c r="Q90" s="129"/>
      <c r="R90" s="129"/>
      <c r="S90" s="129"/>
      <c r="T90" s="129"/>
      <c r="U90" s="129" t="s">
        <v>386</v>
      </c>
      <c r="V90" s="304"/>
      <c r="W90" t="s">
        <v>352</v>
      </c>
    </row>
    <row r="91" spans="1:23" hidden="1">
      <c r="A91" s="635"/>
      <c r="B91" s="604"/>
      <c r="C91" s="601"/>
      <c r="D91" s="601"/>
      <c r="E91" s="601"/>
      <c r="F91" s="601"/>
      <c r="G91" s="601"/>
      <c r="H91" s="286"/>
      <c r="I91" s="287"/>
      <c r="J91" s="285"/>
      <c r="K91" s="129"/>
      <c r="L91" s="128">
        <v>120</v>
      </c>
      <c r="M91" s="129"/>
      <c r="N91" s="129"/>
      <c r="O91" s="129"/>
      <c r="P91" s="129"/>
      <c r="Q91" s="129"/>
      <c r="R91" s="129"/>
      <c r="S91" s="129"/>
      <c r="T91" s="129"/>
      <c r="U91" s="129" t="s">
        <v>386</v>
      </c>
      <c r="V91" s="304"/>
      <c r="W91" t="s">
        <v>352</v>
      </c>
    </row>
    <row r="92" spans="1:23">
      <c r="A92" s="635"/>
      <c r="B92" s="604"/>
      <c r="C92" s="601"/>
      <c r="D92" s="601"/>
      <c r="E92" s="602"/>
      <c r="F92" s="602"/>
      <c r="G92" s="602"/>
      <c r="H92" s="286" t="s">
        <v>397</v>
      </c>
      <c r="I92" s="287">
        <v>221.73080400000001</v>
      </c>
      <c r="J92" s="285">
        <v>0.01</v>
      </c>
      <c r="K92" s="129">
        <v>0</v>
      </c>
      <c r="L92" s="128">
        <v>1000</v>
      </c>
      <c r="M92" s="129"/>
      <c r="N92" s="129"/>
      <c r="O92" s="129"/>
      <c r="P92" s="129"/>
      <c r="Q92" s="129"/>
      <c r="R92" s="129"/>
      <c r="S92" s="129"/>
      <c r="T92" s="129"/>
      <c r="U92" s="129" t="s">
        <v>386</v>
      </c>
      <c r="V92" s="304"/>
      <c r="W92" t="s">
        <v>352</v>
      </c>
    </row>
    <row r="93" spans="1:23" hidden="1">
      <c r="A93" s="635"/>
      <c r="B93" s="604"/>
      <c r="C93" s="601"/>
      <c r="D93" s="601"/>
      <c r="E93" s="603" t="s">
        <v>64</v>
      </c>
      <c r="F93" s="603" t="s">
        <v>321</v>
      </c>
      <c r="G93" s="603" t="s">
        <v>322</v>
      </c>
      <c r="H93" s="286"/>
      <c r="I93" s="287"/>
      <c r="J93" s="285"/>
      <c r="K93" s="129">
        <v>0</v>
      </c>
      <c r="L93" s="128">
        <v>5000</v>
      </c>
      <c r="M93" s="131"/>
      <c r="N93" s="129"/>
      <c r="O93" s="129"/>
      <c r="P93" s="129"/>
      <c r="Q93" s="129"/>
      <c r="R93" s="129"/>
      <c r="S93" s="129"/>
      <c r="T93" s="129"/>
      <c r="U93" s="129" t="s">
        <v>386</v>
      </c>
      <c r="V93" s="304"/>
      <c r="W93" t="s">
        <v>352</v>
      </c>
    </row>
    <row r="94" spans="1:23">
      <c r="A94" s="635"/>
      <c r="B94" s="604"/>
      <c r="C94" s="601"/>
      <c r="D94" s="601"/>
      <c r="E94" s="604"/>
      <c r="F94" s="604"/>
      <c r="G94" s="604"/>
      <c r="H94" s="286" t="s">
        <v>398</v>
      </c>
      <c r="I94" s="287">
        <v>221.730805</v>
      </c>
      <c r="J94" s="285">
        <f>+'[1]DESARROLLO INFANTIL'!S23</f>
        <v>4000</v>
      </c>
      <c r="K94" s="129">
        <v>1321.67</v>
      </c>
      <c r="L94" s="128">
        <v>2678.33</v>
      </c>
      <c r="M94" s="131"/>
      <c r="N94" s="129"/>
      <c r="O94" s="129"/>
      <c r="P94" s="129"/>
      <c r="Q94" s="129"/>
      <c r="R94" s="129"/>
      <c r="S94" s="129"/>
      <c r="T94" s="129"/>
      <c r="U94" s="129" t="s">
        <v>386</v>
      </c>
      <c r="V94" s="304"/>
      <c r="W94" t="s">
        <v>352</v>
      </c>
    </row>
    <row r="95" spans="1:23">
      <c r="A95" s="635"/>
      <c r="B95" s="604"/>
      <c r="C95" s="601"/>
      <c r="D95" s="601"/>
      <c r="E95" s="604"/>
      <c r="F95" s="604"/>
      <c r="G95" s="604"/>
      <c r="H95" s="286" t="s">
        <v>399</v>
      </c>
      <c r="I95" s="287">
        <v>221.73080899999999</v>
      </c>
      <c r="J95" s="285">
        <f>+'[1]DESARROLLO INFANTIL'!S32</f>
        <v>3000</v>
      </c>
      <c r="K95" s="129">
        <v>2657.76</v>
      </c>
      <c r="L95" s="128">
        <v>342.24</v>
      </c>
      <c r="M95" s="131"/>
      <c r="N95" s="129"/>
      <c r="O95" s="129"/>
      <c r="P95" s="129"/>
      <c r="Q95" s="129"/>
      <c r="R95" s="129"/>
      <c r="S95" s="129"/>
      <c r="T95" s="129"/>
      <c r="U95" s="129" t="s">
        <v>386</v>
      </c>
      <c r="V95" s="304"/>
      <c r="W95" t="s">
        <v>352</v>
      </c>
    </row>
    <row r="96" spans="1:23">
      <c r="A96" s="635"/>
      <c r="B96" s="604"/>
      <c r="C96" s="601"/>
      <c r="D96" s="601"/>
      <c r="E96" s="604"/>
      <c r="F96" s="604"/>
      <c r="G96" s="604"/>
      <c r="H96" s="286" t="s">
        <v>400</v>
      </c>
      <c r="I96" s="287" t="s">
        <v>1059</v>
      </c>
      <c r="J96" s="285">
        <v>14200</v>
      </c>
      <c r="K96" s="129">
        <v>0</v>
      </c>
      <c r="L96" s="128">
        <v>300</v>
      </c>
      <c r="M96" s="131"/>
      <c r="N96" s="129"/>
      <c r="O96" s="129"/>
      <c r="P96" s="129"/>
      <c r="Q96" s="129"/>
      <c r="R96" s="129"/>
      <c r="S96" s="129"/>
      <c r="T96" s="129"/>
      <c r="U96" s="129" t="s">
        <v>401</v>
      </c>
      <c r="V96" s="304" t="s">
        <v>402</v>
      </c>
      <c r="W96" t="s">
        <v>352</v>
      </c>
    </row>
    <row r="97" spans="1:24">
      <c r="A97" s="635"/>
      <c r="B97" s="604"/>
      <c r="C97" s="601"/>
      <c r="D97" s="601"/>
      <c r="E97" s="604"/>
      <c r="F97" s="604"/>
      <c r="G97" s="604"/>
      <c r="H97" s="286" t="s">
        <v>1336</v>
      </c>
      <c r="I97" s="287">
        <v>221.73081199999999</v>
      </c>
      <c r="J97" s="285">
        <f>+'[1]DESARROLLO INFANTIL'!S30</f>
        <v>3500</v>
      </c>
      <c r="K97" s="129">
        <v>5419.56</v>
      </c>
      <c r="L97" s="128">
        <v>362.53</v>
      </c>
      <c r="M97" s="131"/>
      <c r="N97" s="129"/>
      <c r="O97" s="129"/>
      <c r="P97" s="129"/>
      <c r="Q97" s="129"/>
      <c r="R97" s="129"/>
      <c r="S97" s="129"/>
      <c r="T97" s="130">
        <v>0.51</v>
      </c>
      <c r="U97" s="129" t="s">
        <v>403</v>
      </c>
      <c r="V97" s="304"/>
      <c r="W97" t="s">
        <v>352</v>
      </c>
    </row>
    <row r="98" spans="1:24">
      <c r="A98" s="635"/>
      <c r="B98" s="604"/>
      <c r="C98" s="601"/>
      <c r="D98" s="601"/>
      <c r="E98" s="604"/>
      <c r="F98" s="604"/>
      <c r="G98" s="604"/>
      <c r="H98" s="286" t="s">
        <v>404</v>
      </c>
      <c r="I98" s="287" t="s">
        <v>1060</v>
      </c>
      <c r="J98" s="285">
        <f>+'[1]DESARROLLO INFANTIL'!S41</f>
        <v>2000</v>
      </c>
      <c r="K98" s="129"/>
      <c r="L98" s="128">
        <v>2000</v>
      </c>
      <c r="M98" s="131"/>
      <c r="N98" s="129"/>
      <c r="O98" s="129"/>
      <c r="P98" s="129"/>
      <c r="Q98" s="129"/>
      <c r="R98" s="129"/>
      <c r="S98" s="129"/>
      <c r="T98" s="129"/>
      <c r="U98" s="129" t="s">
        <v>386</v>
      </c>
      <c r="V98" s="304"/>
      <c r="W98" t="s">
        <v>352</v>
      </c>
    </row>
    <row r="99" spans="1:24">
      <c r="A99" s="635"/>
      <c r="B99" s="604"/>
      <c r="C99" s="601"/>
      <c r="D99" s="601"/>
      <c r="E99" s="604"/>
      <c r="F99" s="604"/>
      <c r="G99" s="604"/>
      <c r="H99" s="286" t="s">
        <v>206</v>
      </c>
      <c r="I99" s="287">
        <v>840103</v>
      </c>
      <c r="J99" s="285">
        <f>5000.01+X99</f>
        <v>1.0000000000218279E-2</v>
      </c>
      <c r="K99" s="129">
        <v>0</v>
      </c>
      <c r="L99" s="128">
        <v>900</v>
      </c>
      <c r="M99" s="131"/>
      <c r="N99" s="129"/>
      <c r="O99" s="129"/>
      <c r="P99" s="129"/>
      <c r="Q99" s="129"/>
      <c r="R99" s="129"/>
      <c r="S99" s="129"/>
      <c r="T99" s="129"/>
      <c r="U99" s="129"/>
      <c r="V99" s="304"/>
      <c r="X99">
        <v>-5000</v>
      </c>
    </row>
    <row r="100" spans="1:24">
      <c r="A100" s="635"/>
      <c r="B100" s="604"/>
      <c r="C100" s="601"/>
      <c r="D100" s="601"/>
      <c r="E100" s="604"/>
      <c r="F100" s="604"/>
      <c r="G100" s="604"/>
      <c r="H100" s="286" t="s">
        <v>405</v>
      </c>
      <c r="I100" s="287">
        <v>221.840104</v>
      </c>
      <c r="J100" s="285">
        <v>0.01</v>
      </c>
      <c r="K100" s="129"/>
      <c r="L100" s="128">
        <v>0</v>
      </c>
      <c r="M100" s="129"/>
      <c r="N100" s="129"/>
      <c r="O100" s="129"/>
      <c r="P100" s="129"/>
      <c r="Q100" s="129"/>
      <c r="R100" s="129"/>
      <c r="S100" s="129"/>
      <c r="T100" s="129"/>
      <c r="U100" s="129"/>
      <c r="V100" s="304"/>
    </row>
    <row r="101" spans="1:24">
      <c r="A101" s="635"/>
      <c r="B101" s="604"/>
      <c r="C101" s="601"/>
      <c r="D101" s="601"/>
      <c r="E101" s="604"/>
      <c r="F101" s="604"/>
      <c r="G101" s="604"/>
      <c r="H101" s="286" t="s">
        <v>376</v>
      </c>
      <c r="I101" s="287">
        <v>221.73080200000001</v>
      </c>
      <c r="J101" s="285">
        <v>22.24</v>
      </c>
      <c r="K101" s="129"/>
      <c r="L101" s="128"/>
      <c r="M101" s="129"/>
      <c r="N101" s="129"/>
      <c r="O101" s="129"/>
      <c r="P101" s="129"/>
      <c r="Q101" s="129"/>
      <c r="R101" s="129"/>
      <c r="S101" s="129"/>
      <c r="T101" s="129"/>
      <c r="U101" s="129"/>
      <c r="V101" s="304"/>
    </row>
    <row r="102" spans="1:24">
      <c r="A102" s="635"/>
      <c r="B102" s="604"/>
      <c r="C102" s="602"/>
      <c r="D102" s="602"/>
      <c r="E102" s="605"/>
      <c r="F102" s="605"/>
      <c r="G102" s="605"/>
      <c r="H102" s="286" t="s">
        <v>207</v>
      </c>
      <c r="I102" s="287">
        <v>221.84010699999999</v>
      </c>
      <c r="J102" s="285">
        <f>+'[1]DESARROLLO INFANTIL'!S26</f>
        <v>2500</v>
      </c>
      <c r="K102" s="129">
        <v>0</v>
      </c>
      <c r="L102" s="128">
        <v>1200</v>
      </c>
      <c r="M102" s="129"/>
      <c r="N102" s="129"/>
      <c r="O102" s="129"/>
      <c r="P102" s="129"/>
      <c r="Q102" s="129"/>
      <c r="R102" s="129"/>
      <c r="S102" s="129"/>
      <c r="T102" s="129"/>
      <c r="U102" s="129" t="s">
        <v>386</v>
      </c>
      <c r="V102" s="304"/>
      <c r="W102" t="s">
        <v>352</v>
      </c>
    </row>
    <row r="103" spans="1:24" ht="15" customHeight="1">
      <c r="A103" s="635"/>
      <c r="B103" s="604"/>
      <c r="C103" s="603" t="s">
        <v>406</v>
      </c>
      <c r="D103" s="603" t="s">
        <v>406</v>
      </c>
      <c r="E103" s="603" t="s">
        <v>407</v>
      </c>
      <c r="F103" s="603" t="s">
        <v>408</v>
      </c>
      <c r="G103" s="603" t="s">
        <v>409</v>
      </c>
      <c r="H103" s="295" t="s">
        <v>371</v>
      </c>
      <c r="I103" s="296">
        <v>221.71051</v>
      </c>
      <c r="J103" s="285">
        <v>15582</v>
      </c>
      <c r="K103" s="127"/>
      <c r="L103" s="127">
        <v>15582</v>
      </c>
      <c r="M103" s="129"/>
      <c r="N103" s="131"/>
      <c r="O103" s="129"/>
      <c r="P103" s="129"/>
      <c r="Q103" s="129"/>
      <c r="R103" s="129"/>
      <c r="S103" s="129"/>
      <c r="T103" s="129"/>
      <c r="U103" s="129" t="s">
        <v>314</v>
      </c>
      <c r="V103" s="304"/>
    </row>
    <row r="104" spans="1:24">
      <c r="A104" s="635"/>
      <c r="B104" s="604"/>
      <c r="C104" s="604"/>
      <c r="D104" s="604"/>
      <c r="E104" s="604"/>
      <c r="F104" s="604"/>
      <c r="G104" s="604"/>
      <c r="H104" s="297" t="s">
        <v>358</v>
      </c>
      <c r="I104" s="296">
        <v>221.73082500000001</v>
      </c>
      <c r="J104" s="285">
        <v>0.01</v>
      </c>
      <c r="K104" s="129">
        <v>0</v>
      </c>
      <c r="L104" s="128">
        <v>2200</v>
      </c>
      <c r="M104" s="129"/>
      <c r="N104" s="129"/>
      <c r="O104" s="129"/>
      <c r="P104" s="129"/>
      <c r="Q104" s="129"/>
      <c r="R104" s="129"/>
      <c r="S104" s="129"/>
      <c r="T104" s="129"/>
      <c r="U104" s="129" t="s">
        <v>386</v>
      </c>
      <c r="V104" s="304"/>
      <c r="W104" t="s">
        <v>410</v>
      </c>
    </row>
    <row r="105" spans="1:24">
      <c r="A105" s="635"/>
      <c r="B105" s="604"/>
      <c r="C105" s="604"/>
      <c r="D105" s="604"/>
      <c r="E105" s="604"/>
      <c r="F105" s="604"/>
      <c r="G105" s="604"/>
      <c r="H105" s="295" t="s">
        <v>411</v>
      </c>
      <c r="I105" s="296">
        <v>221.73080200000001</v>
      </c>
      <c r="J105" s="285">
        <v>500</v>
      </c>
      <c r="K105" s="129">
        <v>0</v>
      </c>
      <c r="L105" s="128">
        <v>655.17999999999995</v>
      </c>
      <c r="M105" s="129"/>
      <c r="N105" s="129"/>
      <c r="O105" s="129"/>
      <c r="P105" s="129"/>
      <c r="Q105" s="129"/>
      <c r="R105" s="129"/>
      <c r="S105" s="129"/>
      <c r="T105" s="129"/>
      <c r="U105" s="129" t="s">
        <v>386</v>
      </c>
      <c r="V105" s="304"/>
      <c r="W105" t="s">
        <v>410</v>
      </c>
    </row>
    <row r="106" spans="1:24">
      <c r="A106" s="635"/>
      <c r="B106" s="604"/>
      <c r="C106" s="604"/>
      <c r="D106" s="604"/>
      <c r="E106" s="604"/>
      <c r="F106" s="604"/>
      <c r="G106" s="604"/>
      <c r="H106" s="295" t="s">
        <v>412</v>
      </c>
      <c r="I106" s="296">
        <v>221.73081199999999</v>
      </c>
      <c r="J106" s="285">
        <f>+'[1]ALDULTO MAYOR DISCAPACIDAD'!S20</f>
        <v>900</v>
      </c>
      <c r="K106" s="129"/>
      <c r="L106" s="128">
        <v>500</v>
      </c>
      <c r="M106" s="129"/>
      <c r="N106" s="129"/>
      <c r="O106" s="129"/>
      <c r="P106" s="129"/>
      <c r="Q106" s="129"/>
      <c r="R106" s="129"/>
      <c r="S106" s="129"/>
      <c r="T106" s="129"/>
      <c r="U106" s="129" t="s">
        <v>386</v>
      </c>
      <c r="V106" s="304"/>
      <c r="W106" t="s">
        <v>410</v>
      </c>
    </row>
    <row r="107" spans="1:24" ht="23.25" customHeight="1">
      <c r="A107" s="635"/>
      <c r="B107" s="604"/>
      <c r="C107" s="604"/>
      <c r="D107" s="604"/>
      <c r="E107" s="605"/>
      <c r="F107" s="605"/>
      <c r="G107" s="605"/>
      <c r="H107" s="295" t="s">
        <v>413</v>
      </c>
      <c r="I107" s="296">
        <v>221.73080400000001</v>
      </c>
      <c r="J107" s="292">
        <v>0.01</v>
      </c>
      <c r="K107" s="129">
        <v>0</v>
      </c>
      <c r="L107" s="128">
        <v>50</v>
      </c>
      <c r="M107" s="129"/>
      <c r="N107" s="129"/>
      <c r="O107" s="129"/>
      <c r="P107" s="129"/>
      <c r="Q107" s="129"/>
      <c r="R107" s="129"/>
      <c r="S107" s="129"/>
      <c r="T107" s="129"/>
      <c r="U107" s="129" t="s">
        <v>386</v>
      </c>
      <c r="V107" s="304"/>
      <c r="W107" t="s">
        <v>410</v>
      </c>
    </row>
    <row r="108" spans="1:24" ht="28.5" customHeight="1">
      <c r="A108" s="635"/>
      <c r="B108" s="604"/>
      <c r="C108" s="604"/>
      <c r="D108" s="604"/>
      <c r="E108" s="603" t="s">
        <v>64</v>
      </c>
      <c r="F108" s="603" t="s">
        <v>321</v>
      </c>
      <c r="G108" s="603" t="s">
        <v>322</v>
      </c>
      <c r="H108" s="295" t="s">
        <v>414</v>
      </c>
      <c r="I108" s="296">
        <v>221.730805</v>
      </c>
      <c r="J108" s="285">
        <f>+'[1]ALDULTO MAYOR DISCAPACIDAD'!S22+'[1]ALDULTO MAYOR DISCAPACIDAD'!S34</f>
        <v>900</v>
      </c>
      <c r="K108" s="129"/>
      <c r="L108" s="128">
        <v>1350</v>
      </c>
      <c r="M108" s="129"/>
      <c r="N108" s="129"/>
      <c r="O108" s="129"/>
      <c r="P108" s="129"/>
      <c r="Q108" s="129"/>
      <c r="R108" s="129"/>
      <c r="S108" s="129"/>
      <c r="T108" s="129"/>
      <c r="U108" s="129" t="s">
        <v>386</v>
      </c>
      <c r="V108" s="304"/>
      <c r="W108" t="s">
        <v>410</v>
      </c>
    </row>
    <row r="109" spans="1:24" ht="28.5" customHeight="1">
      <c r="A109" s="635"/>
      <c r="B109" s="604"/>
      <c r="C109" s="604"/>
      <c r="D109" s="604"/>
      <c r="E109" s="604"/>
      <c r="F109" s="604"/>
      <c r="G109" s="604"/>
      <c r="H109" s="295" t="s">
        <v>415</v>
      </c>
      <c r="I109" s="296" t="s">
        <v>1061</v>
      </c>
      <c r="J109" s="285">
        <f>+'[1]ALDULTO MAYOR DISCAPACIDAD'!S23</f>
        <v>600</v>
      </c>
      <c r="K109" s="129"/>
      <c r="L109" s="128"/>
      <c r="M109" s="129"/>
      <c r="N109" s="129"/>
      <c r="O109" s="129"/>
      <c r="P109" s="129"/>
      <c r="Q109" s="129"/>
      <c r="R109" s="129"/>
      <c r="S109" s="129"/>
      <c r="T109" s="129"/>
      <c r="U109" s="129"/>
      <c r="V109" s="304"/>
    </row>
    <row r="110" spans="1:24" ht="28.5" customHeight="1">
      <c r="A110" s="635"/>
      <c r="B110" s="604"/>
      <c r="C110" s="604"/>
      <c r="D110" s="604"/>
      <c r="E110" s="604"/>
      <c r="F110" s="604"/>
      <c r="G110" s="604"/>
      <c r="H110" s="295" t="s">
        <v>416</v>
      </c>
      <c r="I110" s="296" t="s">
        <v>1301</v>
      </c>
      <c r="J110" s="285">
        <f>+'[1]ALDULTO MAYOR DISCAPACIDAD'!S24</f>
        <v>600</v>
      </c>
      <c r="K110" s="129"/>
      <c r="L110" s="128"/>
      <c r="M110" s="129"/>
      <c r="N110" s="129"/>
      <c r="O110" s="129"/>
      <c r="P110" s="129"/>
      <c r="Q110" s="129"/>
      <c r="R110" s="129"/>
      <c r="S110" s="129"/>
      <c r="T110" s="129"/>
      <c r="U110" s="129"/>
      <c r="V110" s="304"/>
    </row>
    <row r="111" spans="1:24" ht="28.5" customHeight="1">
      <c r="A111" s="635"/>
      <c r="B111" s="604"/>
      <c r="C111" s="604"/>
      <c r="D111" s="604"/>
      <c r="E111" s="604"/>
      <c r="F111" s="604"/>
      <c r="G111" s="604"/>
      <c r="H111" s="286" t="s">
        <v>395</v>
      </c>
      <c r="I111" s="287">
        <v>221.73080200000001</v>
      </c>
      <c r="J111" s="285">
        <f>+'[1]ALDULTO MAYOR DISCAPACIDAD'!S25</f>
        <v>120</v>
      </c>
      <c r="K111" s="129"/>
      <c r="L111" s="128"/>
      <c r="M111" s="129"/>
      <c r="N111" s="129"/>
      <c r="O111" s="129"/>
      <c r="P111" s="129"/>
      <c r="Q111" s="129"/>
      <c r="R111" s="129"/>
      <c r="S111" s="129"/>
      <c r="T111" s="129"/>
      <c r="U111" s="129"/>
      <c r="V111" s="304"/>
    </row>
    <row r="112" spans="1:24">
      <c r="A112" s="635"/>
      <c r="B112" s="604"/>
      <c r="C112" s="604"/>
      <c r="D112" s="604"/>
      <c r="E112" s="604"/>
      <c r="F112" s="604"/>
      <c r="G112" s="604"/>
      <c r="H112" s="295" t="s">
        <v>390</v>
      </c>
      <c r="I112" s="296">
        <v>221.73020500000001</v>
      </c>
      <c r="J112" s="285">
        <v>0.01</v>
      </c>
      <c r="K112" s="129">
        <v>0</v>
      </c>
      <c r="L112" s="128">
        <v>840</v>
      </c>
      <c r="M112" s="129"/>
      <c r="N112" s="129"/>
      <c r="O112" s="129"/>
      <c r="P112" s="129"/>
      <c r="Q112" s="129"/>
      <c r="R112" s="129"/>
      <c r="S112" s="129"/>
      <c r="T112" s="129"/>
      <c r="U112" s="129" t="s">
        <v>386</v>
      </c>
      <c r="V112" s="304"/>
      <c r="W112" t="s">
        <v>410</v>
      </c>
    </row>
    <row r="113" spans="1:24" ht="26.25" customHeight="1">
      <c r="A113" s="635"/>
      <c r="B113" s="604"/>
      <c r="C113" s="604"/>
      <c r="D113" s="604"/>
      <c r="E113" s="604"/>
      <c r="F113" s="604"/>
      <c r="G113" s="604"/>
      <c r="H113" s="295" t="s">
        <v>250</v>
      </c>
      <c r="I113" s="296">
        <v>221730201</v>
      </c>
      <c r="J113" s="285">
        <f>+'[1]ALDULTO MAYOR DISCAPACIDAD'!S33</f>
        <v>800</v>
      </c>
      <c r="K113" s="129">
        <v>0</v>
      </c>
      <c r="L113" s="128">
        <v>1010</v>
      </c>
      <c r="M113" s="129"/>
      <c r="N113" s="129"/>
      <c r="O113" s="129"/>
      <c r="P113" s="129"/>
      <c r="Q113" s="129"/>
      <c r="R113" s="129"/>
      <c r="S113" s="129"/>
      <c r="T113" s="129"/>
      <c r="U113" s="129" t="s">
        <v>386</v>
      </c>
      <c r="V113" s="304"/>
      <c r="W113" t="s">
        <v>410</v>
      </c>
    </row>
    <row r="114" spans="1:24" ht="26.25" customHeight="1">
      <c r="A114" s="635"/>
      <c r="B114" s="604"/>
      <c r="C114" s="604"/>
      <c r="D114" s="604"/>
      <c r="E114" s="604"/>
      <c r="F114" s="604"/>
      <c r="G114" s="604"/>
      <c r="H114" s="295" t="s">
        <v>215</v>
      </c>
      <c r="I114" s="296">
        <v>730301</v>
      </c>
      <c r="J114" s="285">
        <f>+'[1]ALDULTO MAYOR DISCAPACIDAD'!S35</f>
        <v>140</v>
      </c>
      <c r="K114" s="129"/>
      <c r="L114" s="128"/>
      <c r="M114" s="129"/>
      <c r="N114" s="129"/>
      <c r="O114" s="129"/>
      <c r="P114" s="129"/>
      <c r="Q114" s="129"/>
      <c r="R114" s="129"/>
      <c r="S114" s="129"/>
      <c r="T114" s="129"/>
      <c r="U114" s="129"/>
      <c r="V114" s="304"/>
    </row>
    <row r="115" spans="1:24" ht="26.25" hidden="1" customHeight="1">
      <c r="A115" s="635"/>
      <c r="B115" s="604"/>
      <c r="C115" s="605"/>
      <c r="D115" s="605"/>
      <c r="E115" s="605"/>
      <c r="F115" s="605"/>
      <c r="G115" s="605"/>
      <c r="H115" s="295"/>
      <c r="I115" s="296"/>
      <c r="J115" s="285"/>
      <c r="K115" s="129"/>
      <c r="L115" s="128"/>
      <c r="M115" s="129"/>
      <c r="N115" s="129"/>
      <c r="O115" s="129"/>
      <c r="P115" s="129"/>
      <c r="Q115" s="129"/>
      <c r="R115" s="129"/>
      <c r="S115" s="129"/>
      <c r="T115" s="129"/>
      <c r="U115" s="129"/>
      <c r="V115" s="304"/>
    </row>
    <row r="116" spans="1:24" ht="27" customHeight="1">
      <c r="A116" s="635"/>
      <c r="B116" s="604"/>
      <c r="C116" s="600" t="s">
        <v>417</v>
      </c>
      <c r="D116" s="600" t="s">
        <v>417</v>
      </c>
      <c r="E116" s="600" t="s">
        <v>418</v>
      </c>
      <c r="F116" s="600" t="s">
        <v>419</v>
      </c>
      <c r="G116" s="600" t="s">
        <v>420</v>
      </c>
      <c r="H116" s="286" t="s">
        <v>371</v>
      </c>
      <c r="I116" s="287">
        <v>710510</v>
      </c>
      <c r="J116" s="285">
        <f>20047.5+X116</f>
        <v>2130.619999999999</v>
      </c>
      <c r="K116" s="127">
        <v>17317.22</v>
      </c>
      <c r="L116" s="127">
        <v>2730.28</v>
      </c>
      <c r="M116" s="129"/>
      <c r="N116" s="129"/>
      <c r="O116" s="129"/>
      <c r="P116" s="129"/>
      <c r="Q116" s="129"/>
      <c r="R116" s="129"/>
      <c r="S116" s="129"/>
      <c r="T116" s="129"/>
      <c r="U116" s="129" t="s">
        <v>314</v>
      </c>
      <c r="V116" s="304"/>
      <c r="X116">
        <v>-17916.88</v>
      </c>
    </row>
    <row r="117" spans="1:24">
      <c r="A117" s="635"/>
      <c r="B117" s="604"/>
      <c r="C117" s="601"/>
      <c r="D117" s="601"/>
      <c r="E117" s="601"/>
      <c r="F117" s="601"/>
      <c r="G117" s="601"/>
      <c r="H117" s="286" t="s">
        <v>387</v>
      </c>
      <c r="I117" s="287">
        <v>221730104</v>
      </c>
      <c r="J117" s="285">
        <f>500+X117</f>
        <v>0</v>
      </c>
      <c r="K117" s="129"/>
      <c r="L117" s="128">
        <v>500</v>
      </c>
      <c r="M117" s="129"/>
      <c r="N117" s="129"/>
      <c r="O117" s="129"/>
      <c r="P117" s="129"/>
      <c r="Q117" s="129"/>
      <c r="R117" s="129"/>
      <c r="S117" s="129"/>
      <c r="T117" s="129"/>
      <c r="U117" s="129" t="s">
        <v>421</v>
      </c>
      <c r="V117" s="304"/>
      <c r="X117">
        <v>-500</v>
      </c>
    </row>
    <row r="118" spans="1:24">
      <c r="A118" s="635"/>
      <c r="B118" s="604"/>
      <c r="C118" s="601"/>
      <c r="D118" s="601"/>
      <c r="E118" s="601"/>
      <c r="F118" s="601"/>
      <c r="G118" s="601"/>
      <c r="H118" s="286" t="s">
        <v>388</v>
      </c>
      <c r="I118" s="287">
        <v>221730105</v>
      </c>
      <c r="J118" s="285">
        <f>200+X118</f>
        <v>0</v>
      </c>
      <c r="K118" s="129"/>
      <c r="L118" s="128">
        <v>200</v>
      </c>
      <c r="M118" s="129"/>
      <c r="N118" s="129"/>
      <c r="O118" s="129"/>
      <c r="P118" s="129"/>
      <c r="Q118" s="129"/>
      <c r="R118" s="130">
        <v>0.2</v>
      </c>
      <c r="S118" s="129"/>
      <c r="T118" s="129"/>
      <c r="U118" s="129"/>
      <c r="V118" s="304"/>
      <c r="X118">
        <v>-200</v>
      </c>
    </row>
    <row r="119" spans="1:24">
      <c r="A119" s="635"/>
      <c r="B119" s="604"/>
      <c r="C119" s="601"/>
      <c r="D119" s="601"/>
      <c r="E119" s="601"/>
      <c r="F119" s="601"/>
      <c r="G119" s="601"/>
      <c r="H119" s="286" t="s">
        <v>422</v>
      </c>
      <c r="I119" s="287">
        <v>221.73080100000001</v>
      </c>
      <c r="J119" s="285">
        <v>0.01</v>
      </c>
      <c r="K119" s="129">
        <v>6422.09</v>
      </c>
      <c r="L119" s="128">
        <v>8157.91</v>
      </c>
      <c r="M119" s="129"/>
      <c r="N119" s="129"/>
      <c r="O119" s="129"/>
      <c r="P119" s="129"/>
      <c r="Q119" s="129"/>
      <c r="R119" s="129"/>
      <c r="S119" s="129"/>
      <c r="T119" s="129"/>
      <c r="U119" s="129" t="s">
        <v>324</v>
      </c>
      <c r="V119" s="304"/>
      <c r="W119" t="s">
        <v>357</v>
      </c>
    </row>
    <row r="120" spans="1:24">
      <c r="A120" s="635"/>
      <c r="B120" s="604"/>
      <c r="C120" s="601"/>
      <c r="D120" s="601"/>
      <c r="E120" s="601"/>
      <c r="F120" s="601"/>
      <c r="G120" s="601"/>
      <c r="H120" s="286" t="s">
        <v>423</v>
      </c>
      <c r="I120" s="287">
        <v>221.73080100000001</v>
      </c>
      <c r="J120" s="285">
        <v>0.01</v>
      </c>
      <c r="K120" s="129"/>
      <c r="L120" s="128">
        <v>6156</v>
      </c>
      <c r="M120" s="129"/>
      <c r="N120" s="129"/>
      <c r="O120" s="129"/>
      <c r="P120" s="129"/>
      <c r="Q120" s="129"/>
      <c r="R120" s="129"/>
      <c r="S120" s="129"/>
      <c r="T120" s="129"/>
      <c r="U120" s="129" t="s">
        <v>324</v>
      </c>
      <c r="V120" s="304"/>
      <c r="W120" t="s">
        <v>357</v>
      </c>
    </row>
    <row r="121" spans="1:24">
      <c r="A121" s="635"/>
      <c r="B121" s="604"/>
      <c r="C121" s="601"/>
      <c r="D121" s="601"/>
      <c r="E121" s="601"/>
      <c r="F121" s="601"/>
      <c r="G121" s="601"/>
      <c r="H121" s="286" t="s">
        <v>424</v>
      </c>
      <c r="I121" s="287">
        <v>221.73081199999999</v>
      </c>
      <c r="J121" s="285">
        <f>603.92+X121</f>
        <v>0</v>
      </c>
      <c r="K121" s="129"/>
      <c r="L121" s="128">
        <v>603.91999999999996</v>
      </c>
      <c r="M121" s="129"/>
      <c r="N121" s="129"/>
      <c r="O121" s="129"/>
      <c r="P121" s="129"/>
      <c r="Q121" s="129"/>
      <c r="R121" s="129"/>
      <c r="S121" s="129"/>
      <c r="T121" s="129"/>
      <c r="U121" s="129" t="s">
        <v>324</v>
      </c>
      <c r="V121" s="304"/>
      <c r="W121" t="s">
        <v>357</v>
      </c>
      <c r="X121">
        <v>-603.91999999999996</v>
      </c>
    </row>
    <row r="122" spans="1:24">
      <c r="A122" s="635"/>
      <c r="B122" s="604"/>
      <c r="C122" s="601"/>
      <c r="D122" s="601"/>
      <c r="E122" s="601"/>
      <c r="F122" s="601"/>
      <c r="G122" s="601"/>
      <c r="H122" s="286" t="s">
        <v>425</v>
      </c>
      <c r="I122" s="287">
        <v>221.73081199999999</v>
      </c>
      <c r="J122" s="285">
        <f>2500+X122</f>
        <v>0</v>
      </c>
      <c r="K122" s="129"/>
      <c r="L122" s="128">
        <v>2500</v>
      </c>
      <c r="M122" s="129"/>
      <c r="N122" s="129"/>
      <c r="O122" s="129"/>
      <c r="P122" s="129"/>
      <c r="Q122" s="129"/>
      <c r="R122" s="129"/>
      <c r="S122" s="129"/>
      <c r="T122" s="129"/>
      <c r="U122" s="129" t="s">
        <v>324</v>
      </c>
      <c r="V122" s="304"/>
      <c r="W122" t="s">
        <v>357</v>
      </c>
      <c r="X122">
        <v>-2500</v>
      </c>
    </row>
    <row r="123" spans="1:24">
      <c r="A123" s="635"/>
      <c r="B123" s="604"/>
      <c r="C123" s="601"/>
      <c r="D123" s="601"/>
      <c r="E123" s="601"/>
      <c r="F123" s="601"/>
      <c r="G123" s="601"/>
      <c r="H123" s="286" t="s">
        <v>354</v>
      </c>
      <c r="I123" s="287">
        <v>221.73020500000001</v>
      </c>
      <c r="J123" s="285">
        <v>0.01</v>
      </c>
      <c r="K123" s="129">
        <v>0</v>
      </c>
      <c r="L123" s="128">
        <v>6000</v>
      </c>
      <c r="M123" s="129"/>
      <c r="N123" s="129"/>
      <c r="O123" s="129"/>
      <c r="P123" s="129"/>
      <c r="Q123" s="129"/>
      <c r="R123" s="129"/>
      <c r="S123" s="129"/>
      <c r="T123" s="129"/>
      <c r="U123" s="129" t="s">
        <v>324</v>
      </c>
      <c r="V123" s="304"/>
      <c r="W123" t="s">
        <v>357</v>
      </c>
    </row>
    <row r="124" spans="1:24">
      <c r="A124" s="635"/>
      <c r="B124" s="604"/>
      <c r="C124" s="601"/>
      <c r="D124" s="601"/>
      <c r="E124" s="601"/>
      <c r="F124" s="601"/>
      <c r="G124" s="601"/>
      <c r="H124" s="298" t="s">
        <v>396</v>
      </c>
      <c r="I124" s="298" t="s">
        <v>1062</v>
      </c>
      <c r="J124" s="285">
        <f>27648+X124</f>
        <v>0</v>
      </c>
      <c r="K124" s="129">
        <v>6912</v>
      </c>
      <c r="L124" s="128">
        <v>1000</v>
      </c>
      <c r="M124" s="129"/>
      <c r="N124" s="132"/>
      <c r="O124" s="132"/>
      <c r="P124" s="129"/>
      <c r="Q124" s="129"/>
      <c r="R124" s="129"/>
      <c r="S124" s="129"/>
      <c r="T124" s="129"/>
      <c r="U124" s="129" t="s">
        <v>324</v>
      </c>
      <c r="V124" s="304"/>
      <c r="W124" t="s">
        <v>357</v>
      </c>
      <c r="X124">
        <v>-27648</v>
      </c>
    </row>
    <row r="125" spans="1:24">
      <c r="A125" s="635"/>
      <c r="B125" s="604"/>
      <c r="C125" s="601"/>
      <c r="D125" s="601"/>
      <c r="E125" s="601"/>
      <c r="F125" s="601"/>
      <c r="G125" s="601"/>
      <c r="H125" s="286" t="s">
        <v>426</v>
      </c>
      <c r="I125" s="287">
        <v>730805</v>
      </c>
      <c r="J125" s="285">
        <f>2000+X125</f>
        <v>0</v>
      </c>
      <c r="K125" s="129"/>
      <c r="L125" s="128">
        <v>1000</v>
      </c>
      <c r="M125" s="129"/>
      <c r="N125" s="129"/>
      <c r="O125" s="129"/>
      <c r="P125" s="129"/>
      <c r="Q125" s="129"/>
      <c r="R125" s="129"/>
      <c r="S125" s="129"/>
      <c r="T125" s="129"/>
      <c r="U125" s="129" t="s">
        <v>324</v>
      </c>
      <c r="V125" s="304"/>
      <c r="W125" t="s">
        <v>357</v>
      </c>
      <c r="X125">
        <v>-2000</v>
      </c>
    </row>
    <row r="126" spans="1:24">
      <c r="A126" s="635"/>
      <c r="B126" s="604"/>
      <c r="C126" s="601"/>
      <c r="D126" s="601"/>
      <c r="E126" s="601"/>
      <c r="F126" s="601"/>
      <c r="G126" s="601"/>
      <c r="H126" s="286" t="s">
        <v>427</v>
      </c>
      <c r="I126" s="287">
        <v>221.73080200000001</v>
      </c>
      <c r="J126" s="285">
        <f>2500+X126</f>
        <v>0</v>
      </c>
      <c r="K126" s="129">
        <v>0</v>
      </c>
      <c r="L126" s="128">
        <v>2500</v>
      </c>
      <c r="M126" s="129"/>
      <c r="N126" s="129"/>
      <c r="O126" s="129"/>
      <c r="P126" s="129"/>
      <c r="Q126" s="129"/>
      <c r="R126" s="129"/>
      <c r="S126" s="129"/>
      <c r="T126" s="129"/>
      <c r="U126" s="129" t="s">
        <v>324</v>
      </c>
      <c r="V126" s="304"/>
      <c r="W126" t="s">
        <v>357</v>
      </c>
      <c r="X126">
        <v>-2500</v>
      </c>
    </row>
    <row r="127" spans="1:24">
      <c r="A127" s="635"/>
      <c r="B127" s="604"/>
      <c r="C127" s="601"/>
      <c r="D127" s="601"/>
      <c r="E127" s="602"/>
      <c r="F127" s="602"/>
      <c r="G127" s="602"/>
      <c r="H127" s="286" t="s">
        <v>428</v>
      </c>
      <c r="I127" s="287">
        <v>221.73080200000001</v>
      </c>
      <c r="J127" s="285">
        <f>150+X127</f>
        <v>0</v>
      </c>
      <c r="K127" s="129">
        <v>0</v>
      </c>
      <c r="L127" s="128">
        <v>150</v>
      </c>
      <c r="M127" s="129"/>
      <c r="N127" s="129"/>
      <c r="O127" s="129"/>
      <c r="P127" s="129"/>
      <c r="Q127" s="129"/>
      <c r="R127" s="129"/>
      <c r="S127" s="129"/>
      <c r="T127" s="129"/>
      <c r="U127" s="129" t="s">
        <v>324</v>
      </c>
      <c r="V127" s="304"/>
      <c r="W127" t="s">
        <v>357</v>
      </c>
      <c r="X127">
        <v>-150</v>
      </c>
    </row>
    <row r="128" spans="1:24" ht="25.5" customHeight="1">
      <c r="A128" s="635"/>
      <c r="B128" s="604"/>
      <c r="C128" s="601"/>
      <c r="D128" s="601"/>
      <c r="E128" s="603" t="s">
        <v>64</v>
      </c>
      <c r="F128" s="603" t="s">
        <v>321</v>
      </c>
      <c r="G128" s="603" t="s">
        <v>322</v>
      </c>
      <c r="H128" s="286" t="s">
        <v>429</v>
      </c>
      <c r="I128" s="287">
        <v>221.73081199999999</v>
      </c>
      <c r="J128" s="285">
        <f>2500+X128</f>
        <v>0</v>
      </c>
      <c r="K128" s="129"/>
      <c r="L128" s="128">
        <v>0</v>
      </c>
      <c r="M128" s="129"/>
      <c r="N128" s="129"/>
      <c r="O128" s="129"/>
      <c r="P128" s="129"/>
      <c r="Q128" s="129"/>
      <c r="R128" s="129"/>
      <c r="S128" s="129"/>
      <c r="T128" s="129"/>
      <c r="U128" s="129"/>
      <c r="V128" s="304"/>
      <c r="X128">
        <v>-2500</v>
      </c>
    </row>
    <row r="129" spans="1:25">
      <c r="A129" s="635"/>
      <c r="B129" s="604"/>
      <c r="C129" s="601"/>
      <c r="D129" s="601"/>
      <c r="E129" s="604"/>
      <c r="F129" s="604"/>
      <c r="G129" s="604"/>
      <c r="H129" s="295" t="s">
        <v>250</v>
      </c>
      <c r="I129" s="296">
        <v>221730201</v>
      </c>
      <c r="J129" s="285">
        <f>1500.03+X129</f>
        <v>0</v>
      </c>
      <c r="K129" s="129">
        <v>0</v>
      </c>
      <c r="L129" s="128">
        <v>1000</v>
      </c>
      <c r="M129" s="129"/>
      <c r="N129" s="129"/>
      <c r="O129" s="129"/>
      <c r="P129" s="129"/>
      <c r="Q129" s="129"/>
      <c r="R129" s="129"/>
      <c r="S129" s="129"/>
      <c r="T129" s="129"/>
      <c r="U129" s="129"/>
      <c r="V129" s="304"/>
      <c r="X129">
        <v>-1500.03</v>
      </c>
    </row>
    <row r="130" spans="1:25">
      <c r="A130" s="635"/>
      <c r="B130" s="604"/>
      <c r="C130" s="602"/>
      <c r="D130" s="602"/>
      <c r="E130" s="605"/>
      <c r="F130" s="605"/>
      <c r="G130" s="605"/>
      <c r="H130" s="286" t="s">
        <v>200</v>
      </c>
      <c r="I130" s="287">
        <v>221730612</v>
      </c>
      <c r="J130" s="285">
        <v>0.01</v>
      </c>
      <c r="K130" s="129">
        <v>0</v>
      </c>
      <c r="L130" s="128">
        <v>800</v>
      </c>
      <c r="M130" s="131"/>
      <c r="N130" s="129"/>
      <c r="O130" s="129"/>
      <c r="P130" s="129"/>
      <c r="Q130" s="129"/>
      <c r="R130" s="129"/>
      <c r="S130" s="129"/>
      <c r="T130" s="129"/>
      <c r="U130" s="129" t="s">
        <v>324</v>
      </c>
      <c r="V130" s="304"/>
      <c r="W130" t="s">
        <v>357</v>
      </c>
    </row>
    <row r="131" spans="1:25">
      <c r="A131" s="635"/>
      <c r="B131" s="604"/>
      <c r="C131" s="299"/>
      <c r="D131" s="300"/>
      <c r="E131" s="301"/>
      <c r="F131" s="301"/>
      <c r="G131" s="301"/>
      <c r="H131" s="302" t="s">
        <v>379</v>
      </c>
      <c r="I131" s="287">
        <v>840103</v>
      </c>
      <c r="J131" s="285">
        <f>5000+X131</f>
        <v>0</v>
      </c>
      <c r="K131" s="129"/>
      <c r="L131" s="128"/>
      <c r="M131" s="131"/>
      <c r="N131" s="129"/>
      <c r="O131" s="129"/>
      <c r="P131" s="129"/>
      <c r="Q131" s="129"/>
      <c r="R131" s="129"/>
      <c r="S131" s="129"/>
      <c r="T131" s="129"/>
      <c r="U131" s="129"/>
      <c r="V131" s="304"/>
      <c r="X131">
        <v>-5000</v>
      </c>
    </row>
    <row r="132" spans="1:25" ht="18.75" hidden="1">
      <c r="A132" s="636"/>
      <c r="B132" s="605"/>
      <c r="C132" s="606"/>
      <c r="D132" s="607"/>
      <c r="E132" s="607"/>
      <c r="F132" s="607"/>
      <c r="G132" s="607"/>
      <c r="H132" s="607"/>
      <c r="I132" s="608"/>
      <c r="J132" s="303">
        <f>SUM(J6:J131)</f>
        <v>356663.13880000007</v>
      </c>
      <c r="K132" s="133"/>
      <c r="L132" s="128">
        <v>636599.96</v>
      </c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</row>
    <row r="133" spans="1:25" ht="18.75">
      <c r="A133" s="597"/>
      <c r="B133" s="598"/>
      <c r="C133" s="598"/>
      <c r="D133" s="598"/>
      <c r="E133" s="598"/>
      <c r="F133" s="598"/>
      <c r="G133" s="598"/>
      <c r="H133" s="598"/>
      <c r="I133" s="599"/>
      <c r="J133" s="282">
        <f>J132</f>
        <v>356663.13880000007</v>
      </c>
      <c r="K133" s="133"/>
      <c r="L133" s="128">
        <v>760830.37</v>
      </c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</row>
    <row r="134" spans="1:25">
      <c r="A134" s="39"/>
      <c r="B134" s="39"/>
      <c r="C134" s="39"/>
      <c r="D134" s="39"/>
      <c r="E134" s="39"/>
      <c r="F134" s="39"/>
      <c r="G134" s="39"/>
      <c r="H134" s="40"/>
      <c r="I134" s="40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X134">
        <f>SUM(X17:X133)</f>
        <v>-128685.6</v>
      </c>
    </row>
    <row r="135" spans="1:25">
      <c r="A135" s="45"/>
      <c r="B135" s="45"/>
      <c r="C135" s="45"/>
      <c r="D135" s="45"/>
      <c r="E135" s="45"/>
      <c r="F135" s="45"/>
      <c r="G135" s="45"/>
      <c r="H135" s="46"/>
      <c r="I135" s="46"/>
      <c r="J135" s="47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5">
      <c r="A136" s="45"/>
      <c r="B136" s="45"/>
      <c r="C136" s="45"/>
      <c r="D136" s="45"/>
      <c r="E136" s="45"/>
      <c r="F136" s="45"/>
      <c r="G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5">
      <c r="A137" s="45"/>
      <c r="B137" s="45"/>
      <c r="C137" s="45"/>
      <c r="D137" s="45"/>
      <c r="E137" s="45"/>
      <c r="F137" s="45"/>
      <c r="G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5">
      <c r="A138" s="45"/>
      <c r="B138" s="45"/>
      <c r="C138" s="45"/>
      <c r="D138" s="45"/>
      <c r="E138" s="45"/>
      <c r="F138" s="45"/>
      <c r="G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5">
      <c r="A139" s="45"/>
      <c r="B139" s="45"/>
      <c r="C139" s="45"/>
      <c r="D139" s="45"/>
      <c r="E139" s="45"/>
      <c r="F139" s="45"/>
      <c r="G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5">
      <c r="A140" s="45"/>
      <c r="B140" s="45"/>
      <c r="C140" s="45"/>
      <c r="D140" s="45"/>
      <c r="E140" s="45"/>
      <c r="F140" s="45"/>
      <c r="G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5" ht="15" customHeight="1">
      <c r="A141" s="45"/>
      <c r="B141" s="45"/>
      <c r="C141" s="624" t="s">
        <v>1294</v>
      </c>
      <c r="D141" s="491" t="s">
        <v>1315</v>
      </c>
      <c r="E141" s="492"/>
      <c r="F141" s="492"/>
      <c r="G141" s="624" t="s">
        <v>1295</v>
      </c>
      <c r="H141" s="286" t="s">
        <v>1296</v>
      </c>
      <c r="I141" s="287">
        <v>710510</v>
      </c>
      <c r="J141" s="285">
        <v>87170.29</v>
      </c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637" t="s">
        <v>1309</v>
      </c>
      <c r="X141" s="497"/>
    </row>
    <row r="142" spans="1:25" ht="15" customHeight="1">
      <c r="A142" s="45"/>
      <c r="B142" s="45"/>
      <c r="C142" s="624"/>
      <c r="D142" s="624" t="s">
        <v>1313</v>
      </c>
      <c r="E142" s="624" t="s">
        <v>382</v>
      </c>
      <c r="F142" s="624" t="s">
        <v>383</v>
      </c>
      <c r="G142" s="624"/>
      <c r="H142" s="286" t="s">
        <v>400</v>
      </c>
      <c r="I142" s="287" t="s">
        <v>1059</v>
      </c>
      <c r="J142" s="285">
        <v>2000</v>
      </c>
      <c r="K142" s="127">
        <v>43353.39</v>
      </c>
      <c r="L142" s="127">
        <v>42223.37</v>
      </c>
      <c r="M142" s="129"/>
      <c r="N142" s="129"/>
      <c r="O142" s="129"/>
      <c r="P142" s="129"/>
      <c r="Q142" s="129"/>
      <c r="R142" s="129"/>
      <c r="S142" s="129"/>
      <c r="T142" s="129"/>
      <c r="U142" s="129"/>
      <c r="V142" s="637"/>
      <c r="X142" s="498"/>
      <c r="Y142" s="496"/>
    </row>
    <row r="143" spans="1:25" s="490" customFormat="1" ht="15" customHeight="1">
      <c r="A143" s="45"/>
      <c r="B143" s="45"/>
      <c r="C143" s="624"/>
      <c r="D143" s="624"/>
      <c r="E143" s="624"/>
      <c r="F143" s="624"/>
      <c r="G143" s="624"/>
      <c r="H143" s="293" t="s">
        <v>391</v>
      </c>
      <c r="I143" s="287" t="s">
        <v>1300</v>
      </c>
      <c r="J143" s="285">
        <v>369.6</v>
      </c>
      <c r="K143" s="127"/>
      <c r="L143" s="127"/>
      <c r="M143" s="129"/>
      <c r="N143" s="129"/>
      <c r="O143" s="129"/>
      <c r="P143" s="129"/>
      <c r="Q143" s="129"/>
      <c r="R143" s="129"/>
      <c r="S143" s="129"/>
      <c r="T143" s="129"/>
      <c r="U143" s="129"/>
      <c r="V143" s="637"/>
      <c r="X143" s="498"/>
    </row>
    <row r="144" spans="1:25" ht="15" customHeight="1">
      <c r="A144" s="45"/>
      <c r="B144" s="45"/>
      <c r="C144" s="624"/>
      <c r="D144" s="624"/>
      <c r="E144" s="624"/>
      <c r="F144" s="624"/>
      <c r="G144" s="624"/>
      <c r="H144" s="286" t="s">
        <v>387</v>
      </c>
      <c r="I144" s="287" t="s">
        <v>1054</v>
      </c>
      <c r="J144" s="285">
        <v>1800</v>
      </c>
      <c r="K144" s="129"/>
      <c r="L144" s="128">
        <v>720</v>
      </c>
      <c r="M144" s="129"/>
      <c r="N144" s="129"/>
      <c r="O144" s="129"/>
      <c r="P144" s="129"/>
      <c r="Q144" s="129"/>
      <c r="R144" s="130">
        <v>0.2</v>
      </c>
      <c r="S144" s="129"/>
      <c r="T144" s="129"/>
      <c r="U144" s="129" t="s">
        <v>386</v>
      </c>
      <c r="V144" s="637"/>
      <c r="X144" s="498"/>
    </row>
    <row r="145" spans="1:24">
      <c r="A145" s="45"/>
      <c r="B145" s="45"/>
      <c r="C145" s="624"/>
      <c r="D145" s="624"/>
      <c r="E145" s="624"/>
      <c r="F145" s="624"/>
      <c r="G145" s="624"/>
      <c r="H145" s="286" t="s">
        <v>388</v>
      </c>
      <c r="I145" s="287" t="s">
        <v>1055</v>
      </c>
      <c r="J145" s="285">
        <v>1344</v>
      </c>
      <c r="K145" s="129"/>
      <c r="L145" s="128">
        <v>1440</v>
      </c>
      <c r="M145" s="129"/>
      <c r="N145" s="129"/>
      <c r="O145" s="129"/>
      <c r="P145" s="129"/>
      <c r="Q145" s="129"/>
      <c r="R145" s="130">
        <v>0.2</v>
      </c>
      <c r="S145" s="129"/>
      <c r="T145" s="129"/>
      <c r="U145" s="129" t="s">
        <v>386</v>
      </c>
      <c r="V145" s="637"/>
      <c r="X145" s="498"/>
    </row>
    <row r="146" spans="1:24">
      <c r="A146" s="45"/>
      <c r="B146" s="45"/>
      <c r="C146" s="624"/>
      <c r="D146" s="624"/>
      <c r="E146" s="624"/>
      <c r="F146" s="624"/>
      <c r="G146" s="624"/>
      <c r="H146" s="286" t="s">
        <v>426</v>
      </c>
      <c r="I146" s="287">
        <v>221.730805</v>
      </c>
      <c r="J146" s="285">
        <v>2500</v>
      </c>
      <c r="K146" s="129">
        <v>0</v>
      </c>
      <c r="L146" s="128">
        <v>8500</v>
      </c>
      <c r="M146" s="129"/>
      <c r="N146" s="129"/>
      <c r="O146" s="129"/>
      <c r="P146" s="129"/>
      <c r="Q146" s="129"/>
      <c r="R146" s="129"/>
      <c r="S146" s="129"/>
      <c r="T146" s="129"/>
      <c r="U146" s="129" t="s">
        <v>386</v>
      </c>
      <c r="V146" s="637"/>
      <c r="X146" s="498"/>
    </row>
    <row r="147" spans="1:24">
      <c r="A147" s="45"/>
      <c r="B147" s="45"/>
      <c r="C147" s="624"/>
      <c r="D147" s="624" t="s">
        <v>1311</v>
      </c>
      <c r="E147" s="624"/>
      <c r="F147" s="624"/>
      <c r="G147" s="624"/>
      <c r="H147" s="286" t="s">
        <v>1302</v>
      </c>
      <c r="I147" s="287" t="s">
        <v>1303</v>
      </c>
      <c r="J147" s="285">
        <v>561.12</v>
      </c>
      <c r="K147" s="129">
        <v>0</v>
      </c>
      <c r="L147" s="128">
        <v>12500</v>
      </c>
      <c r="M147" s="129"/>
      <c r="N147" s="129"/>
      <c r="O147" s="129"/>
      <c r="P147" s="129"/>
      <c r="Q147" s="129"/>
      <c r="R147" s="129"/>
      <c r="S147" s="129"/>
      <c r="T147" s="129"/>
      <c r="U147" s="129" t="s">
        <v>392</v>
      </c>
      <c r="V147" s="637"/>
      <c r="X147" s="498"/>
    </row>
    <row r="148" spans="1:24">
      <c r="C148" s="624"/>
      <c r="D148" s="624"/>
      <c r="E148" s="624"/>
      <c r="F148" s="624"/>
      <c r="G148" s="624"/>
      <c r="H148" s="286" t="s">
        <v>1306</v>
      </c>
      <c r="I148" s="287">
        <v>221.73080899999999</v>
      </c>
      <c r="J148" s="285">
        <v>500</v>
      </c>
      <c r="K148" s="129"/>
      <c r="L148" s="128">
        <v>13654.38</v>
      </c>
      <c r="M148" s="129"/>
      <c r="N148" s="129"/>
      <c r="O148" s="129"/>
      <c r="P148" s="129"/>
      <c r="Q148" s="129"/>
      <c r="R148" s="129"/>
      <c r="S148" s="129"/>
      <c r="T148" s="129"/>
      <c r="U148" s="129" t="s">
        <v>392</v>
      </c>
      <c r="V148" s="637"/>
      <c r="X148" s="498"/>
    </row>
    <row r="149" spans="1:24">
      <c r="C149" s="624"/>
      <c r="D149" s="624"/>
      <c r="E149" s="624"/>
      <c r="F149" s="624"/>
      <c r="G149" s="624"/>
      <c r="H149" s="295" t="s">
        <v>416</v>
      </c>
      <c r="I149" s="296" t="s">
        <v>1301</v>
      </c>
      <c r="J149" s="285">
        <v>61.6</v>
      </c>
      <c r="K149" s="129">
        <v>0</v>
      </c>
      <c r="L149" s="128">
        <v>4000</v>
      </c>
      <c r="M149" s="129"/>
      <c r="N149" s="129"/>
      <c r="O149" s="129"/>
      <c r="P149" s="129"/>
      <c r="Q149" s="129"/>
      <c r="R149" s="129"/>
      <c r="S149" s="129"/>
      <c r="T149" s="129"/>
      <c r="U149" s="129" t="s">
        <v>386</v>
      </c>
      <c r="V149" s="637"/>
      <c r="X149" s="498"/>
    </row>
    <row r="150" spans="1:24">
      <c r="C150" s="624"/>
      <c r="D150" s="624" t="s">
        <v>1310</v>
      </c>
      <c r="E150" s="624"/>
      <c r="F150" s="624"/>
      <c r="G150" s="624"/>
      <c r="H150" s="288" t="s">
        <v>355</v>
      </c>
      <c r="I150" s="287" t="s">
        <v>1298</v>
      </c>
      <c r="J150" s="285">
        <v>466.77</v>
      </c>
      <c r="K150" s="129">
        <v>6422.09</v>
      </c>
      <c r="L150" s="128">
        <v>61190.62</v>
      </c>
      <c r="M150" s="129"/>
      <c r="N150" s="129"/>
      <c r="O150" s="129"/>
      <c r="P150" s="129"/>
      <c r="Q150" s="129"/>
      <c r="R150" s="129"/>
      <c r="S150" s="129"/>
      <c r="T150" s="129"/>
      <c r="U150" s="129" t="s">
        <v>386</v>
      </c>
      <c r="V150" s="637"/>
      <c r="X150" s="498"/>
    </row>
    <row r="151" spans="1:24">
      <c r="C151" s="624"/>
      <c r="D151" s="624"/>
      <c r="E151" s="624"/>
      <c r="F151" s="624"/>
      <c r="G151" s="624"/>
      <c r="H151" s="286" t="s">
        <v>366</v>
      </c>
      <c r="I151" s="287">
        <v>730202</v>
      </c>
      <c r="J151" s="285">
        <v>200</v>
      </c>
      <c r="K151" s="129"/>
      <c r="L151" s="128">
        <v>120</v>
      </c>
      <c r="M151" s="129"/>
      <c r="N151" s="129"/>
      <c r="O151" s="129"/>
      <c r="P151" s="129"/>
      <c r="Q151" s="129"/>
      <c r="R151" s="129"/>
      <c r="S151" s="129"/>
      <c r="T151" s="129"/>
      <c r="U151" s="129" t="s">
        <v>386</v>
      </c>
      <c r="V151" s="637"/>
      <c r="X151" s="498"/>
    </row>
    <row r="152" spans="1:24">
      <c r="C152" s="624"/>
      <c r="D152" s="624"/>
      <c r="E152" s="640" t="s">
        <v>64</v>
      </c>
      <c r="F152" s="640" t="s">
        <v>321</v>
      </c>
      <c r="G152" s="624"/>
      <c r="H152" s="286" t="s">
        <v>1308</v>
      </c>
      <c r="I152" s="287" t="s">
        <v>1060</v>
      </c>
      <c r="J152" s="285">
        <v>4126.3100000000004</v>
      </c>
      <c r="K152" s="129">
        <v>0</v>
      </c>
      <c r="L152" s="128">
        <v>5000</v>
      </c>
      <c r="M152" s="131"/>
      <c r="N152" s="129"/>
      <c r="O152" s="129"/>
      <c r="P152" s="129"/>
      <c r="Q152" s="129"/>
      <c r="R152" s="129"/>
      <c r="S152" s="129"/>
      <c r="T152" s="129"/>
      <c r="U152" s="129" t="s">
        <v>386</v>
      </c>
      <c r="V152" s="637"/>
      <c r="X152" s="498"/>
    </row>
    <row r="153" spans="1:24">
      <c r="C153" s="624"/>
      <c r="D153" s="624"/>
      <c r="E153" s="640"/>
      <c r="F153" s="640"/>
      <c r="G153" s="624"/>
      <c r="H153" s="286" t="s">
        <v>1297</v>
      </c>
      <c r="I153" s="287">
        <v>221.73080100000001</v>
      </c>
      <c r="J153" s="285">
        <v>44940</v>
      </c>
      <c r="K153" s="129">
        <v>1321.67</v>
      </c>
      <c r="L153" s="128">
        <v>2678.33</v>
      </c>
      <c r="M153" s="131"/>
      <c r="N153" s="129"/>
      <c r="O153" s="129"/>
      <c r="P153" s="129"/>
      <c r="Q153" s="129"/>
      <c r="R153" s="129"/>
      <c r="S153" s="129"/>
      <c r="T153" s="129"/>
      <c r="U153" s="129" t="s">
        <v>386</v>
      </c>
      <c r="V153" s="637"/>
      <c r="X153" s="498"/>
    </row>
    <row r="154" spans="1:24">
      <c r="C154" s="624"/>
      <c r="D154" s="624" t="s">
        <v>1312</v>
      </c>
      <c r="E154" s="640"/>
      <c r="F154" s="640"/>
      <c r="G154" s="624"/>
      <c r="H154" s="286" t="s">
        <v>1307</v>
      </c>
      <c r="I154" s="287">
        <v>221.73020500000001</v>
      </c>
      <c r="J154" s="285">
        <v>504.82</v>
      </c>
      <c r="K154" s="129">
        <v>2657.76</v>
      </c>
      <c r="L154" s="128">
        <v>342.24</v>
      </c>
      <c r="M154" s="131"/>
      <c r="N154" s="129"/>
      <c r="O154" s="129"/>
      <c r="P154" s="129"/>
      <c r="Q154" s="129"/>
      <c r="R154" s="129"/>
      <c r="S154" s="129"/>
      <c r="T154" s="129"/>
      <c r="U154" s="129" t="s">
        <v>386</v>
      </c>
      <c r="V154" s="637"/>
      <c r="X154" s="498"/>
    </row>
    <row r="155" spans="1:24">
      <c r="C155" s="624"/>
      <c r="D155" s="624"/>
      <c r="E155" s="640"/>
      <c r="F155" s="640"/>
      <c r="G155" s="624"/>
      <c r="H155" s="286" t="s">
        <v>1319</v>
      </c>
      <c r="I155" s="287" t="s">
        <v>1318</v>
      </c>
      <c r="J155" s="285">
        <v>2650</v>
      </c>
      <c r="K155" s="129">
        <v>0</v>
      </c>
      <c r="L155" s="128">
        <v>300</v>
      </c>
      <c r="M155" s="131"/>
      <c r="N155" s="129"/>
      <c r="O155" s="129"/>
      <c r="P155" s="129"/>
      <c r="Q155" s="129"/>
      <c r="R155" s="129"/>
      <c r="S155" s="129"/>
      <c r="T155" s="129"/>
      <c r="U155" s="129" t="s">
        <v>401</v>
      </c>
      <c r="V155" s="637"/>
      <c r="X155" s="498"/>
    </row>
    <row r="156" spans="1:24">
      <c r="C156" s="624"/>
      <c r="D156" s="624"/>
      <c r="E156" s="640"/>
      <c r="F156" s="640"/>
      <c r="G156" s="624"/>
      <c r="H156" s="286" t="s">
        <v>1305</v>
      </c>
      <c r="I156" s="287">
        <v>221.73081199999999</v>
      </c>
      <c r="J156" s="285">
        <v>5603.92</v>
      </c>
      <c r="K156" s="129">
        <v>5419.56</v>
      </c>
      <c r="L156" s="128">
        <v>362.53</v>
      </c>
      <c r="M156" s="131"/>
      <c r="N156" s="129"/>
      <c r="O156" s="129"/>
      <c r="P156" s="129"/>
      <c r="Q156" s="129"/>
      <c r="R156" s="129"/>
      <c r="S156" s="129"/>
      <c r="T156" s="130">
        <v>0.51</v>
      </c>
      <c r="U156" s="129" t="s">
        <v>403</v>
      </c>
      <c r="V156" s="637"/>
      <c r="X156" s="498"/>
    </row>
    <row r="157" spans="1:24">
      <c r="C157" s="624"/>
      <c r="D157" s="624" t="s">
        <v>1314</v>
      </c>
      <c r="E157" s="640"/>
      <c r="F157" s="640"/>
      <c r="G157" s="624"/>
      <c r="H157" s="286" t="s">
        <v>207</v>
      </c>
      <c r="I157" s="287">
        <v>221.84010699999999</v>
      </c>
      <c r="J157" s="285">
        <v>8431.36</v>
      </c>
      <c r="K157" s="129"/>
      <c r="L157" s="128">
        <v>2000</v>
      </c>
      <c r="M157" s="131"/>
      <c r="N157" s="129"/>
      <c r="O157" s="129"/>
      <c r="P157" s="129"/>
      <c r="Q157" s="129"/>
      <c r="R157" s="129"/>
      <c r="S157" s="129"/>
      <c r="T157" s="129"/>
      <c r="U157" s="129" t="s">
        <v>386</v>
      </c>
      <c r="V157" s="637"/>
      <c r="X157" s="498"/>
    </row>
    <row r="158" spans="1:24">
      <c r="C158" s="624"/>
      <c r="D158" s="624"/>
      <c r="E158" s="640"/>
      <c r="F158" s="640"/>
      <c r="G158" s="624"/>
      <c r="H158" s="286" t="s">
        <v>206</v>
      </c>
      <c r="I158" s="287">
        <v>840103</v>
      </c>
      <c r="J158" s="285">
        <v>18991.080000000002</v>
      </c>
      <c r="K158" s="129">
        <v>0</v>
      </c>
      <c r="L158" s="128">
        <v>900</v>
      </c>
      <c r="M158" s="131"/>
      <c r="N158" s="129"/>
      <c r="O158" s="129"/>
      <c r="P158" s="129"/>
      <c r="Q158" s="129"/>
      <c r="R158" s="129"/>
      <c r="S158" s="129"/>
      <c r="T158" s="129"/>
      <c r="U158" s="129"/>
      <c r="V158" s="637"/>
      <c r="X158" s="498"/>
    </row>
    <row r="159" spans="1:24">
      <c r="C159" s="624"/>
      <c r="D159" s="624"/>
      <c r="E159" s="640"/>
      <c r="F159" s="640"/>
      <c r="G159" s="624"/>
      <c r="H159" s="286" t="s">
        <v>1304</v>
      </c>
      <c r="I159" s="287">
        <v>221.840104</v>
      </c>
      <c r="J159" s="285">
        <v>29069.78</v>
      </c>
      <c r="K159" s="129"/>
      <c r="L159" s="128">
        <v>0</v>
      </c>
      <c r="M159" s="129"/>
      <c r="N159" s="129"/>
      <c r="O159" s="129"/>
      <c r="P159" s="129"/>
      <c r="Q159" s="129"/>
      <c r="R159" s="129"/>
      <c r="S159" s="129"/>
      <c r="T159" s="129"/>
      <c r="U159" s="129"/>
      <c r="V159" s="637"/>
      <c r="X159" s="498"/>
    </row>
    <row r="160" spans="1:24">
      <c r="C160" s="624"/>
      <c r="D160" s="624"/>
      <c r="E160" s="640"/>
      <c r="F160" s="640"/>
      <c r="G160" s="624"/>
      <c r="H160" s="286" t="s">
        <v>1299</v>
      </c>
      <c r="I160" s="287">
        <v>221.73082500000001</v>
      </c>
      <c r="J160" s="285">
        <v>3940.36</v>
      </c>
      <c r="K160" s="129"/>
      <c r="L160" s="128"/>
      <c r="M160" s="129"/>
      <c r="N160" s="129"/>
      <c r="O160" s="129"/>
      <c r="P160" s="129"/>
      <c r="Q160" s="129"/>
      <c r="R160" s="129"/>
      <c r="S160" s="129"/>
      <c r="T160" s="129"/>
      <c r="U160" s="129"/>
      <c r="V160" s="637"/>
      <c r="X160" s="498"/>
    </row>
    <row r="161" spans="3:24" ht="18.75">
      <c r="C161" s="493"/>
      <c r="D161" s="493"/>
      <c r="E161" s="640"/>
      <c r="F161" s="640"/>
      <c r="G161" s="624"/>
      <c r="H161" s="638" t="s">
        <v>1316</v>
      </c>
      <c r="I161" s="639"/>
      <c r="J161" s="494">
        <f>SUM(J141:J160)</f>
        <v>215231.01000000004</v>
      </c>
      <c r="K161" s="129">
        <v>0</v>
      </c>
      <c r="L161" s="128">
        <v>1200</v>
      </c>
      <c r="M161" s="129"/>
      <c r="N161" s="129"/>
      <c r="O161" s="129"/>
      <c r="P161" s="129"/>
      <c r="Q161" s="129"/>
      <c r="R161" s="129"/>
      <c r="S161" s="129"/>
      <c r="T161" s="129"/>
      <c r="U161" s="129" t="s">
        <v>386</v>
      </c>
      <c r="V161" s="637"/>
      <c r="X161" s="498"/>
    </row>
  </sheetData>
  <mergeCells count="93">
    <mergeCell ref="D150:D153"/>
    <mergeCell ref="D147:D149"/>
    <mergeCell ref="D154:D156"/>
    <mergeCell ref="D142:D146"/>
    <mergeCell ref="D157:D160"/>
    <mergeCell ref="G141:G161"/>
    <mergeCell ref="V141:V161"/>
    <mergeCell ref="H161:I161"/>
    <mergeCell ref="E142:E151"/>
    <mergeCell ref="F142:F151"/>
    <mergeCell ref="E152:E161"/>
    <mergeCell ref="F152:F161"/>
    <mergeCell ref="C141:C160"/>
    <mergeCell ref="K4:K5"/>
    <mergeCell ref="A3: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F18:F36"/>
    <mergeCell ref="G18:G36"/>
    <mergeCell ref="A37:A132"/>
    <mergeCell ref="V4:V5"/>
    <mergeCell ref="A6:A36"/>
    <mergeCell ref="B6:B36"/>
    <mergeCell ref="C6:C36"/>
    <mergeCell ref="D6:D17"/>
    <mergeCell ref="E6:E17"/>
    <mergeCell ref="F6:F17"/>
    <mergeCell ref="G6:G17"/>
    <mergeCell ref="D18:D36"/>
    <mergeCell ref="E18:E36"/>
    <mergeCell ref="L4:L5"/>
    <mergeCell ref="M4:Q4"/>
    <mergeCell ref="R4:R5"/>
    <mergeCell ref="S4:S5"/>
    <mergeCell ref="T4:T5"/>
    <mergeCell ref="U4:U5"/>
    <mergeCell ref="F58:F59"/>
    <mergeCell ref="G37:G46"/>
    <mergeCell ref="D47:D57"/>
    <mergeCell ref="E47:E57"/>
    <mergeCell ref="F47:F57"/>
    <mergeCell ref="G47:G57"/>
    <mergeCell ref="D37:D46"/>
    <mergeCell ref="E37:E46"/>
    <mergeCell ref="F37:F46"/>
    <mergeCell ref="C76:C102"/>
    <mergeCell ref="D76:D102"/>
    <mergeCell ref="E76:E92"/>
    <mergeCell ref="F76:F92"/>
    <mergeCell ref="G58:G59"/>
    <mergeCell ref="C63:C75"/>
    <mergeCell ref="D63:D75"/>
    <mergeCell ref="E63:E70"/>
    <mergeCell ref="F63:F70"/>
    <mergeCell ref="G63:G70"/>
    <mergeCell ref="E71:E75"/>
    <mergeCell ref="F71:F75"/>
    <mergeCell ref="G71:G75"/>
    <mergeCell ref="C58:C62"/>
    <mergeCell ref="D58:D62"/>
    <mergeCell ref="E58:E59"/>
    <mergeCell ref="C103:C115"/>
    <mergeCell ref="D103:D115"/>
    <mergeCell ref="E103:E107"/>
    <mergeCell ref="F103:F107"/>
    <mergeCell ref="G103:G107"/>
    <mergeCell ref="E108:E115"/>
    <mergeCell ref="F108:F115"/>
    <mergeCell ref="G108:G115"/>
    <mergeCell ref="A133:I133"/>
    <mergeCell ref="C116:C130"/>
    <mergeCell ref="D116:D130"/>
    <mergeCell ref="E116:E127"/>
    <mergeCell ref="F116:F127"/>
    <mergeCell ref="G116:G127"/>
    <mergeCell ref="E128:E130"/>
    <mergeCell ref="F128:F130"/>
    <mergeCell ref="G128:G130"/>
    <mergeCell ref="B37:B132"/>
    <mergeCell ref="C37:C57"/>
    <mergeCell ref="C132:I132"/>
    <mergeCell ref="G76:G92"/>
    <mergeCell ref="E93:E102"/>
    <mergeCell ref="F93:F102"/>
    <mergeCell ref="G93:G102"/>
  </mergeCells>
  <pageMargins left="0.15748031496062992" right="0.15748031496062992" top="0.55118110236220474" bottom="0.19685039370078741" header="0.31496062992125984" footer="0.23622047244094491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2:AP48"/>
  <sheetViews>
    <sheetView topLeftCell="E1" zoomScale="70" zoomScaleNormal="70" workbookViewId="0">
      <selection activeCell="AP34" sqref="AP34"/>
    </sheetView>
  </sheetViews>
  <sheetFormatPr baseColWidth="10" defaultRowHeight="15"/>
  <cols>
    <col min="1" max="2" width="0" hidden="1" customWidth="1"/>
    <col min="3" max="3" width="23.42578125" hidden="1" customWidth="1"/>
    <col min="4" max="4" width="11.28515625" hidden="1" customWidth="1"/>
    <col min="5" max="5" width="14.28515625" customWidth="1"/>
    <col min="7" max="7" width="14.5703125" hidden="1" customWidth="1"/>
    <col min="8" max="8" width="12.85546875" hidden="1" customWidth="1"/>
    <col min="9" max="9" width="12.140625" hidden="1" customWidth="1"/>
    <col min="10" max="10" width="12.42578125" hidden="1" customWidth="1"/>
    <col min="11" max="14" width="0" hidden="1" customWidth="1"/>
    <col min="15" max="15" width="12.7109375" hidden="1" customWidth="1"/>
    <col min="16" max="16" width="0" hidden="1" customWidth="1"/>
    <col min="17" max="17" width="19" customWidth="1"/>
    <col min="18" max="18" width="12.85546875" hidden="1" customWidth="1"/>
    <col min="19" max="19" width="35.5703125" bestFit="1" customWidth="1"/>
    <col min="23" max="23" width="13.28515625" customWidth="1"/>
    <col min="25" max="25" width="1.85546875" bestFit="1" customWidth="1"/>
    <col min="26" max="33" width="2.140625" customWidth="1"/>
    <col min="34" max="36" width="3" bestFit="1" customWidth="1"/>
    <col min="39" max="39" width="0" hidden="1" customWidth="1"/>
    <col min="40" max="40" width="15.42578125" hidden="1" customWidth="1"/>
    <col min="41" max="41" width="19" customWidth="1"/>
  </cols>
  <sheetData>
    <row r="2" spans="1:42">
      <c r="B2" s="585" t="s">
        <v>679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1"/>
    </row>
    <row r="3" spans="1:42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1"/>
    </row>
    <row r="4" spans="1:42">
      <c r="B4" s="586" t="s">
        <v>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1"/>
    </row>
    <row r="5" spans="1:42" ht="33.950000000000003" hidden="1" customHeight="1">
      <c r="A5" s="534" t="s">
        <v>34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/>
      <c r="AN5" s="534" t="s">
        <v>8</v>
      </c>
      <c r="AO5" s="534"/>
      <c r="AP5" s="1"/>
    </row>
    <row r="6" spans="1:42" ht="30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14" t="s">
        <v>23</v>
      </c>
      <c r="AL6" s="534" t="s">
        <v>24</v>
      </c>
      <c r="AM6" s="534"/>
      <c r="AN6" s="3" t="s">
        <v>25</v>
      </c>
      <c r="AO6" s="3" t="s">
        <v>35</v>
      </c>
      <c r="AP6" s="1"/>
    </row>
    <row r="7" spans="1:42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14" t="s">
        <v>30</v>
      </c>
      <c r="V7" s="14" t="s">
        <v>31</v>
      </c>
      <c r="W7" s="14" t="s">
        <v>32</v>
      </c>
      <c r="X7" s="14" t="s">
        <v>33</v>
      </c>
      <c r="Y7" s="61">
        <v>1</v>
      </c>
      <c r="Z7" s="61">
        <v>2</v>
      </c>
      <c r="AA7" s="61">
        <v>3</v>
      </c>
      <c r="AB7" s="61">
        <v>4</v>
      </c>
      <c r="AC7" s="61">
        <v>5</v>
      </c>
      <c r="AD7" s="61">
        <v>6</v>
      </c>
      <c r="AE7" s="61">
        <v>7</v>
      </c>
      <c r="AF7" s="61">
        <v>8</v>
      </c>
      <c r="AG7" s="61">
        <v>9</v>
      </c>
      <c r="AH7" s="61">
        <v>10</v>
      </c>
      <c r="AI7" s="61">
        <v>11</v>
      </c>
      <c r="AJ7" s="61">
        <v>12</v>
      </c>
      <c r="AK7" s="6"/>
      <c r="AL7" s="662"/>
      <c r="AM7" s="662"/>
      <c r="AN7" s="15"/>
      <c r="AO7" s="15"/>
      <c r="AP7" s="1"/>
    </row>
    <row r="8" spans="1:42" s="62" customFormat="1" ht="22.5" customHeight="1">
      <c r="A8" s="525" t="s">
        <v>676</v>
      </c>
      <c r="B8" s="577" t="s">
        <v>677</v>
      </c>
      <c r="C8" s="577" t="s">
        <v>678</v>
      </c>
      <c r="D8" s="647"/>
      <c r="E8" s="588" t="s">
        <v>679</v>
      </c>
      <c r="F8" s="588" t="s">
        <v>680</v>
      </c>
      <c r="G8" s="588" t="s">
        <v>681</v>
      </c>
      <c r="H8" s="588" t="s">
        <v>682</v>
      </c>
      <c r="I8" s="659" t="s">
        <v>63</v>
      </c>
      <c r="J8" s="317"/>
      <c r="K8" s="317"/>
      <c r="L8" s="317"/>
      <c r="M8" s="317"/>
      <c r="N8" s="317"/>
      <c r="O8" s="317"/>
      <c r="P8" s="317"/>
      <c r="Q8" s="588" t="s">
        <v>679</v>
      </c>
      <c r="R8" s="659"/>
      <c r="S8" s="317" t="s">
        <v>683</v>
      </c>
      <c r="T8" s="317">
        <v>530301</v>
      </c>
      <c r="U8" s="317">
        <v>100</v>
      </c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 t="s">
        <v>172</v>
      </c>
      <c r="AH8" s="317"/>
      <c r="AI8" s="317"/>
      <c r="AJ8" s="317"/>
      <c r="AK8" s="659" t="s">
        <v>684</v>
      </c>
      <c r="AL8" s="317" t="s">
        <v>684</v>
      </c>
      <c r="AM8" s="317"/>
      <c r="AN8" s="317"/>
      <c r="AO8" s="317"/>
    </row>
    <row r="9" spans="1:42" s="62" customFormat="1" ht="15" customHeight="1">
      <c r="A9" s="525"/>
      <c r="B9" s="578"/>
      <c r="C9" s="578"/>
      <c r="D9" s="648"/>
      <c r="E9" s="589"/>
      <c r="F9" s="589"/>
      <c r="G9" s="589"/>
      <c r="H9" s="589"/>
      <c r="I9" s="660"/>
      <c r="J9" s="317"/>
      <c r="K9" s="317"/>
      <c r="L9" s="317"/>
      <c r="M9" s="317"/>
      <c r="N9" s="317"/>
      <c r="O9" s="317"/>
      <c r="P9" s="317"/>
      <c r="Q9" s="589"/>
      <c r="R9" s="660"/>
      <c r="S9" s="317" t="s">
        <v>685</v>
      </c>
      <c r="T9" s="317">
        <v>530301</v>
      </c>
      <c r="U9" s="317">
        <v>50</v>
      </c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660"/>
      <c r="AL9" s="317" t="s">
        <v>686</v>
      </c>
      <c r="AM9" s="317"/>
      <c r="AN9" s="317"/>
      <c r="AO9" s="317"/>
    </row>
    <row r="10" spans="1:42" s="62" customFormat="1">
      <c r="A10" s="525"/>
      <c r="B10" s="578"/>
      <c r="C10" s="578"/>
      <c r="D10" s="648"/>
      <c r="E10" s="589"/>
      <c r="F10" s="589"/>
      <c r="G10" s="589"/>
      <c r="H10" s="589"/>
      <c r="I10" s="660"/>
      <c r="J10" s="317"/>
      <c r="K10" s="317"/>
      <c r="L10" s="317"/>
      <c r="M10" s="317"/>
      <c r="N10" s="317"/>
      <c r="O10" s="317"/>
      <c r="P10" s="317"/>
      <c r="Q10" s="589"/>
      <c r="R10" s="660"/>
      <c r="S10" s="317" t="s">
        <v>687</v>
      </c>
      <c r="T10" s="317">
        <v>530301</v>
      </c>
      <c r="U10" s="317">
        <v>300</v>
      </c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660"/>
      <c r="AL10" s="317" t="s">
        <v>688</v>
      </c>
      <c r="AM10" s="317"/>
      <c r="AN10" s="317"/>
      <c r="AO10" s="317"/>
    </row>
    <row r="11" spans="1:42" s="62" customFormat="1">
      <c r="A11" s="525"/>
      <c r="B11" s="578"/>
      <c r="C11" s="578"/>
      <c r="D11" s="648"/>
      <c r="E11" s="589"/>
      <c r="F11" s="589"/>
      <c r="G11" s="589"/>
      <c r="H11" s="589"/>
      <c r="I11" s="660"/>
      <c r="J11" s="317"/>
      <c r="K11" s="317"/>
      <c r="L11" s="317"/>
      <c r="M11" s="317"/>
      <c r="N11" s="317"/>
      <c r="O11" s="317"/>
      <c r="P11" s="317"/>
      <c r="Q11" s="589"/>
      <c r="R11" s="660"/>
      <c r="S11" s="317" t="s">
        <v>689</v>
      </c>
      <c r="T11" s="317">
        <v>530804</v>
      </c>
      <c r="U11" s="317">
        <v>0.01</v>
      </c>
      <c r="V11" s="317"/>
      <c r="W11" s="317"/>
      <c r="X11" s="317"/>
      <c r="Y11" s="317"/>
      <c r="Z11" s="317"/>
      <c r="AA11" s="317"/>
      <c r="AB11" s="317"/>
      <c r="AC11" s="317" t="s">
        <v>172</v>
      </c>
      <c r="AD11" s="317"/>
      <c r="AE11" s="317"/>
      <c r="AF11" s="317"/>
      <c r="AG11" s="317"/>
      <c r="AH11" s="317"/>
      <c r="AI11" s="317"/>
      <c r="AJ11" s="317"/>
      <c r="AK11" s="660"/>
      <c r="AL11" s="317" t="s">
        <v>690</v>
      </c>
      <c r="AM11" s="317"/>
      <c r="AN11" s="317"/>
      <c r="AO11" s="317"/>
    </row>
    <row r="12" spans="1:42" s="62" customFormat="1">
      <c r="A12" s="525"/>
      <c r="B12" s="578"/>
      <c r="C12" s="578"/>
      <c r="D12" s="648"/>
      <c r="E12" s="589"/>
      <c r="F12" s="589"/>
      <c r="G12" s="589"/>
      <c r="H12" s="589"/>
      <c r="I12" s="660"/>
      <c r="J12" s="317"/>
      <c r="K12" s="317"/>
      <c r="L12" s="317"/>
      <c r="M12" s="317"/>
      <c r="N12" s="317"/>
      <c r="O12" s="317"/>
      <c r="P12" s="317"/>
      <c r="Q12" s="589"/>
      <c r="R12" s="660"/>
      <c r="S12" s="317" t="s">
        <v>76</v>
      </c>
      <c r="T12" s="317">
        <v>530805</v>
      </c>
      <c r="U12" s="317">
        <v>0.01</v>
      </c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660"/>
      <c r="AL12" s="317" t="s">
        <v>691</v>
      </c>
      <c r="AM12" s="317"/>
      <c r="AN12" s="317"/>
      <c r="AO12" s="317"/>
    </row>
    <row r="13" spans="1:42" s="62" customFormat="1">
      <c r="A13" s="525"/>
      <c r="B13" s="578"/>
      <c r="C13" s="578"/>
      <c r="D13" s="648"/>
      <c r="E13" s="589"/>
      <c r="F13" s="589"/>
      <c r="G13" s="589"/>
      <c r="H13" s="589"/>
      <c r="I13" s="660"/>
      <c r="J13" s="317"/>
      <c r="K13" s="317"/>
      <c r="L13" s="317"/>
      <c r="M13" s="317"/>
      <c r="N13" s="317"/>
      <c r="O13" s="317"/>
      <c r="P13" s="317"/>
      <c r="Q13" s="589"/>
      <c r="R13" s="660"/>
      <c r="S13" s="317" t="s">
        <v>692</v>
      </c>
      <c r="T13" s="317">
        <v>560106</v>
      </c>
      <c r="U13" s="317">
        <v>5000</v>
      </c>
      <c r="V13" s="317"/>
      <c r="W13" s="317"/>
      <c r="X13" s="317"/>
      <c r="Y13" s="317" t="s">
        <v>172</v>
      </c>
      <c r="Z13" s="317" t="s">
        <v>172</v>
      </c>
      <c r="AA13" s="317" t="s">
        <v>172</v>
      </c>
      <c r="AB13" s="317" t="s">
        <v>172</v>
      </c>
      <c r="AC13" s="317" t="s">
        <v>172</v>
      </c>
      <c r="AD13" s="317" t="s">
        <v>172</v>
      </c>
      <c r="AE13" s="317" t="s">
        <v>172</v>
      </c>
      <c r="AF13" s="317" t="s">
        <v>172</v>
      </c>
      <c r="AG13" s="317" t="s">
        <v>172</v>
      </c>
      <c r="AH13" s="317" t="s">
        <v>172</v>
      </c>
      <c r="AI13" s="317" t="s">
        <v>172</v>
      </c>
      <c r="AJ13" s="317" t="s">
        <v>172</v>
      </c>
      <c r="AK13" s="660"/>
      <c r="AL13" s="317"/>
      <c r="AM13" s="317"/>
      <c r="AN13" s="317"/>
      <c r="AO13" s="317"/>
    </row>
    <row r="14" spans="1:42" s="62" customFormat="1">
      <c r="A14" s="525"/>
      <c r="B14" s="578"/>
      <c r="C14" s="578"/>
      <c r="D14" s="648"/>
      <c r="E14" s="589"/>
      <c r="F14" s="589"/>
      <c r="G14" s="589"/>
      <c r="H14" s="589"/>
      <c r="I14" s="660"/>
      <c r="J14" s="317"/>
      <c r="K14" s="317"/>
      <c r="L14" s="317"/>
      <c r="M14" s="317"/>
      <c r="N14" s="317"/>
      <c r="O14" s="317"/>
      <c r="P14" s="317"/>
      <c r="Q14" s="589"/>
      <c r="R14" s="660"/>
      <c r="S14" s="274" t="s">
        <v>693</v>
      </c>
      <c r="T14" s="317">
        <v>570201</v>
      </c>
      <c r="U14" s="317">
        <v>1500</v>
      </c>
      <c r="V14" s="317"/>
      <c r="W14" s="317"/>
      <c r="X14" s="317"/>
      <c r="Y14" s="317"/>
      <c r="Z14" s="317" t="s">
        <v>172</v>
      </c>
      <c r="AA14" s="317" t="s">
        <v>172</v>
      </c>
      <c r="AB14" s="317"/>
      <c r="AC14" s="317"/>
      <c r="AD14" s="317"/>
      <c r="AE14" s="317"/>
      <c r="AF14" s="317"/>
      <c r="AG14" s="317"/>
      <c r="AH14" s="317"/>
      <c r="AI14" s="317"/>
      <c r="AJ14" s="317"/>
      <c r="AK14" s="660"/>
      <c r="AL14" s="317"/>
      <c r="AM14" s="317"/>
      <c r="AN14" s="317"/>
      <c r="AO14" s="317"/>
    </row>
    <row r="15" spans="1:42" s="62" customFormat="1">
      <c r="A15" s="525"/>
      <c r="B15" s="578"/>
      <c r="C15" s="578"/>
      <c r="D15" s="648"/>
      <c r="E15" s="589"/>
      <c r="F15" s="589"/>
      <c r="G15" s="589"/>
      <c r="H15" s="589"/>
      <c r="I15" s="660"/>
      <c r="J15" s="317"/>
      <c r="K15" s="317"/>
      <c r="L15" s="317"/>
      <c r="M15" s="317"/>
      <c r="N15" s="317"/>
      <c r="O15" s="317"/>
      <c r="P15" s="317"/>
      <c r="Q15" s="589"/>
      <c r="R15" s="660"/>
      <c r="S15" s="274" t="s">
        <v>78</v>
      </c>
      <c r="T15" s="317">
        <v>570203</v>
      </c>
      <c r="U15" s="317">
        <v>0.01</v>
      </c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660"/>
      <c r="AL15" s="317"/>
      <c r="AM15" s="317"/>
      <c r="AN15" s="317"/>
      <c r="AO15" s="317"/>
    </row>
    <row r="16" spans="1:42" s="62" customFormat="1">
      <c r="A16" s="525"/>
      <c r="B16" s="578"/>
      <c r="C16" s="578"/>
      <c r="D16" s="648"/>
      <c r="E16" s="589"/>
      <c r="F16" s="589"/>
      <c r="G16" s="589"/>
      <c r="H16" s="589"/>
      <c r="I16" s="660"/>
      <c r="J16" s="317"/>
      <c r="K16" s="317"/>
      <c r="L16" s="317"/>
      <c r="M16" s="317"/>
      <c r="N16" s="317"/>
      <c r="O16" s="317"/>
      <c r="P16" s="317"/>
      <c r="Q16" s="589"/>
      <c r="R16" s="660"/>
      <c r="S16" s="274" t="s">
        <v>694</v>
      </c>
      <c r="T16" s="317">
        <v>840103</v>
      </c>
      <c r="U16" s="317"/>
      <c r="V16" s="317">
        <v>0.01</v>
      </c>
      <c r="W16" s="317"/>
      <c r="X16" s="317"/>
      <c r="Y16" s="317"/>
      <c r="Z16" s="317"/>
      <c r="AA16" s="317" t="s">
        <v>695</v>
      </c>
      <c r="AB16" s="317"/>
      <c r="AC16" s="317"/>
      <c r="AD16" s="317"/>
      <c r="AE16" s="317"/>
      <c r="AF16" s="317"/>
      <c r="AG16" s="317"/>
      <c r="AH16" s="317"/>
      <c r="AI16" s="317"/>
      <c r="AJ16" s="317"/>
      <c r="AK16" s="660"/>
      <c r="AL16" s="317"/>
      <c r="AM16" s="317"/>
      <c r="AN16" s="317"/>
      <c r="AO16" s="317"/>
    </row>
    <row r="17" spans="1:41" s="62" customFormat="1">
      <c r="A17" s="525"/>
      <c r="B17" s="579"/>
      <c r="C17" s="579"/>
      <c r="D17" s="649"/>
      <c r="E17" s="590"/>
      <c r="F17" s="590"/>
      <c r="G17" s="590"/>
      <c r="H17" s="590"/>
      <c r="I17" s="661"/>
      <c r="J17" s="317"/>
      <c r="K17" s="317"/>
      <c r="L17" s="317"/>
      <c r="M17" s="317"/>
      <c r="N17" s="317"/>
      <c r="O17" s="317"/>
      <c r="P17" s="317"/>
      <c r="Q17" s="590"/>
      <c r="R17" s="661"/>
      <c r="S17" s="274" t="s">
        <v>696</v>
      </c>
      <c r="T17" s="317">
        <v>840107</v>
      </c>
      <c r="U17" s="317"/>
      <c r="V17" s="317">
        <v>0.01</v>
      </c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661"/>
      <c r="AL17" s="317"/>
      <c r="AM17" s="317"/>
      <c r="AN17" s="317"/>
      <c r="AO17" s="317"/>
    </row>
    <row r="18" spans="1:41" ht="15" customHeight="1">
      <c r="A18" s="525" t="s">
        <v>676</v>
      </c>
      <c r="B18" s="577" t="s">
        <v>677</v>
      </c>
      <c r="C18" s="577" t="s">
        <v>678</v>
      </c>
      <c r="D18" s="647"/>
      <c r="E18" s="653" t="s">
        <v>679</v>
      </c>
      <c r="F18" s="653" t="s">
        <v>680</v>
      </c>
      <c r="G18" s="653" t="s">
        <v>681</v>
      </c>
      <c r="H18" s="653" t="s">
        <v>682</v>
      </c>
      <c r="I18" s="650" t="s">
        <v>63</v>
      </c>
      <c r="J18" s="318"/>
      <c r="K18" s="318"/>
      <c r="L18" s="318"/>
      <c r="M18" s="318"/>
      <c r="N18" s="318"/>
      <c r="O18" s="318"/>
      <c r="P18" s="318"/>
      <c r="Q18" s="656" t="s">
        <v>697</v>
      </c>
      <c r="R18" s="650"/>
      <c r="S18" s="318" t="s">
        <v>683</v>
      </c>
      <c r="T18" s="318">
        <v>530301</v>
      </c>
      <c r="U18" s="318">
        <v>0.01</v>
      </c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650" t="s">
        <v>686</v>
      </c>
      <c r="AL18" s="318" t="s">
        <v>686</v>
      </c>
      <c r="AM18" s="318"/>
      <c r="AN18" s="318"/>
      <c r="AO18" s="318"/>
    </row>
    <row r="19" spans="1:41">
      <c r="A19" s="525"/>
      <c r="B19" s="578"/>
      <c r="C19" s="578"/>
      <c r="D19" s="648"/>
      <c r="E19" s="654"/>
      <c r="F19" s="654"/>
      <c r="G19" s="654"/>
      <c r="H19" s="654"/>
      <c r="I19" s="651"/>
      <c r="J19" s="318"/>
      <c r="K19" s="318"/>
      <c r="L19" s="318"/>
      <c r="M19" s="318"/>
      <c r="N19" s="318"/>
      <c r="O19" s="318"/>
      <c r="P19" s="318"/>
      <c r="Q19" s="657"/>
      <c r="R19" s="651"/>
      <c r="S19" s="318" t="s">
        <v>685</v>
      </c>
      <c r="T19" s="318">
        <v>530301</v>
      </c>
      <c r="U19" s="318">
        <v>200</v>
      </c>
      <c r="V19" s="318"/>
      <c r="W19" s="318"/>
      <c r="X19" s="318"/>
      <c r="Y19" s="318"/>
      <c r="Z19" s="318"/>
      <c r="AA19" s="318" t="s">
        <v>172</v>
      </c>
      <c r="AB19" s="318"/>
      <c r="AC19" s="318"/>
      <c r="AD19" s="318"/>
      <c r="AE19" s="318"/>
      <c r="AF19" s="318"/>
      <c r="AG19" s="318"/>
      <c r="AH19" s="318"/>
      <c r="AI19" s="318"/>
      <c r="AJ19" s="318"/>
      <c r="AK19" s="651"/>
      <c r="AL19" s="318" t="s">
        <v>698</v>
      </c>
      <c r="AM19" s="318"/>
      <c r="AN19" s="318"/>
      <c r="AO19" s="318"/>
    </row>
    <row r="20" spans="1:41">
      <c r="A20" s="525"/>
      <c r="B20" s="578"/>
      <c r="C20" s="578"/>
      <c r="D20" s="648"/>
      <c r="E20" s="654"/>
      <c r="F20" s="654"/>
      <c r="G20" s="654"/>
      <c r="H20" s="654"/>
      <c r="I20" s="651"/>
      <c r="J20" s="318"/>
      <c r="K20" s="318"/>
      <c r="L20" s="318"/>
      <c r="M20" s="318"/>
      <c r="N20" s="318"/>
      <c r="O20" s="318"/>
      <c r="P20" s="318"/>
      <c r="Q20" s="657"/>
      <c r="R20" s="651"/>
      <c r="S20" s="318" t="s">
        <v>687</v>
      </c>
      <c r="T20" s="318">
        <v>530301</v>
      </c>
      <c r="U20" s="318">
        <v>300</v>
      </c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651"/>
      <c r="AL20" s="318" t="s">
        <v>699</v>
      </c>
      <c r="AM20" s="318"/>
      <c r="AN20" s="318"/>
      <c r="AO20" s="318"/>
    </row>
    <row r="21" spans="1:41">
      <c r="A21" s="525"/>
      <c r="B21" s="578"/>
      <c r="C21" s="578"/>
      <c r="D21" s="648"/>
      <c r="E21" s="654"/>
      <c r="F21" s="654"/>
      <c r="G21" s="654"/>
      <c r="H21" s="654"/>
      <c r="I21" s="651"/>
      <c r="J21" s="318"/>
      <c r="K21" s="318"/>
      <c r="L21" s="318"/>
      <c r="M21" s="318"/>
      <c r="N21" s="318"/>
      <c r="O21" s="318"/>
      <c r="P21" s="318"/>
      <c r="Q21" s="657"/>
      <c r="R21" s="651"/>
      <c r="S21" s="318" t="s">
        <v>689</v>
      </c>
      <c r="T21" s="318">
        <v>530804</v>
      </c>
      <c r="U21" s="318">
        <v>0.01</v>
      </c>
      <c r="V21" s="318"/>
      <c r="W21" s="318"/>
      <c r="X21" s="318"/>
      <c r="Y21" s="318" t="s">
        <v>172</v>
      </c>
      <c r="Z21" s="318"/>
      <c r="AA21" s="318" t="s">
        <v>172</v>
      </c>
      <c r="AB21" s="318"/>
      <c r="AC21" s="318" t="s">
        <v>172</v>
      </c>
      <c r="AD21" s="318"/>
      <c r="AE21" s="318" t="s">
        <v>172</v>
      </c>
      <c r="AF21" s="318"/>
      <c r="AG21" s="318" t="s">
        <v>172</v>
      </c>
      <c r="AH21" s="318"/>
      <c r="AI21" s="318" t="s">
        <v>172</v>
      </c>
      <c r="AJ21" s="318" t="s">
        <v>172</v>
      </c>
      <c r="AK21" s="651"/>
      <c r="AL21" s="318"/>
      <c r="AM21" s="318"/>
      <c r="AN21" s="318"/>
      <c r="AO21" s="318"/>
    </row>
    <row r="22" spans="1:41">
      <c r="A22" s="525"/>
      <c r="B22" s="578"/>
      <c r="C22" s="578"/>
      <c r="D22" s="648"/>
      <c r="E22" s="654"/>
      <c r="F22" s="654"/>
      <c r="G22" s="654"/>
      <c r="H22" s="654"/>
      <c r="I22" s="651"/>
      <c r="J22" s="318"/>
      <c r="K22" s="318"/>
      <c r="L22" s="318"/>
      <c r="M22" s="318"/>
      <c r="N22" s="318"/>
      <c r="O22" s="318"/>
      <c r="P22" s="318"/>
      <c r="Q22" s="657"/>
      <c r="R22" s="651"/>
      <c r="S22" s="318" t="s">
        <v>76</v>
      </c>
      <c r="T22" s="318">
        <v>530805</v>
      </c>
      <c r="U22" s="318">
        <v>0.01</v>
      </c>
      <c r="V22" s="318"/>
      <c r="W22" s="318"/>
      <c r="X22" s="318"/>
      <c r="Y22" s="318"/>
      <c r="Z22" s="318"/>
      <c r="AA22" s="318"/>
      <c r="AB22" s="318"/>
      <c r="AC22" s="318" t="s">
        <v>172</v>
      </c>
      <c r="AD22" s="318"/>
      <c r="AE22" s="318"/>
      <c r="AF22" s="318"/>
      <c r="AG22" s="318"/>
      <c r="AH22" s="318"/>
      <c r="AI22" s="318"/>
      <c r="AJ22" s="318"/>
      <c r="AK22" s="651"/>
      <c r="AL22" s="318"/>
      <c r="AM22" s="318"/>
      <c r="AN22" s="318"/>
      <c r="AO22" s="318"/>
    </row>
    <row r="23" spans="1:41">
      <c r="A23" s="525"/>
      <c r="B23" s="578"/>
      <c r="C23" s="578"/>
      <c r="D23" s="648"/>
      <c r="E23" s="654"/>
      <c r="F23" s="654"/>
      <c r="G23" s="654"/>
      <c r="H23" s="654"/>
      <c r="I23" s="651"/>
      <c r="J23" s="318"/>
      <c r="K23" s="318"/>
      <c r="L23" s="318"/>
      <c r="M23" s="318"/>
      <c r="N23" s="318"/>
      <c r="O23" s="318"/>
      <c r="P23" s="318"/>
      <c r="Q23" s="657"/>
      <c r="R23" s="651"/>
      <c r="S23" s="318" t="s">
        <v>692</v>
      </c>
      <c r="T23" s="318">
        <v>56006</v>
      </c>
      <c r="U23" s="318">
        <v>0.01</v>
      </c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651"/>
      <c r="AL23" s="318"/>
      <c r="AM23" s="318"/>
      <c r="AN23" s="318"/>
      <c r="AO23" s="318"/>
    </row>
    <row r="24" spans="1:41">
      <c r="A24" s="525"/>
      <c r="B24" s="578"/>
      <c r="C24" s="578"/>
      <c r="D24" s="648"/>
      <c r="E24" s="654"/>
      <c r="F24" s="654"/>
      <c r="G24" s="654"/>
      <c r="H24" s="654"/>
      <c r="I24" s="651"/>
      <c r="J24" s="318"/>
      <c r="K24" s="318"/>
      <c r="L24" s="318"/>
      <c r="M24" s="318"/>
      <c r="N24" s="318"/>
      <c r="O24" s="318"/>
      <c r="P24" s="318"/>
      <c r="Q24" s="657"/>
      <c r="R24" s="651"/>
      <c r="S24" s="319" t="s">
        <v>693</v>
      </c>
      <c r="T24" s="318">
        <v>570201</v>
      </c>
      <c r="U24" s="318">
        <v>0.01</v>
      </c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651"/>
      <c r="AL24" s="318"/>
      <c r="AM24" s="318"/>
      <c r="AN24" s="318"/>
      <c r="AO24" s="318"/>
    </row>
    <row r="25" spans="1:41">
      <c r="A25" s="525"/>
      <c r="B25" s="578"/>
      <c r="C25" s="578"/>
      <c r="D25" s="648"/>
      <c r="E25" s="654"/>
      <c r="F25" s="654"/>
      <c r="G25" s="654"/>
      <c r="H25" s="654"/>
      <c r="I25" s="651"/>
      <c r="J25" s="318"/>
      <c r="K25" s="318"/>
      <c r="L25" s="318"/>
      <c r="M25" s="318"/>
      <c r="N25" s="318"/>
      <c r="O25" s="318"/>
      <c r="P25" s="318"/>
      <c r="Q25" s="657"/>
      <c r="R25" s="651"/>
      <c r="S25" s="319" t="s">
        <v>78</v>
      </c>
      <c r="T25" s="318">
        <v>570203</v>
      </c>
      <c r="U25" s="318">
        <v>2900</v>
      </c>
      <c r="V25" s="318"/>
      <c r="W25" s="318"/>
      <c r="X25" s="318"/>
      <c r="Y25" s="320" t="s">
        <v>695</v>
      </c>
      <c r="Z25" s="320" t="s">
        <v>695</v>
      </c>
      <c r="AA25" s="320" t="s">
        <v>695</v>
      </c>
      <c r="AB25" s="320" t="s">
        <v>695</v>
      </c>
      <c r="AC25" s="320" t="s">
        <v>695</v>
      </c>
      <c r="AD25" s="320" t="s">
        <v>695</v>
      </c>
      <c r="AE25" s="320" t="s">
        <v>695</v>
      </c>
      <c r="AF25" s="320" t="s">
        <v>695</v>
      </c>
      <c r="AG25" s="320" t="s">
        <v>695</v>
      </c>
      <c r="AH25" s="320" t="s">
        <v>695</v>
      </c>
      <c r="AI25" s="320" t="s">
        <v>695</v>
      </c>
      <c r="AJ25" s="320" t="s">
        <v>695</v>
      </c>
      <c r="AK25" s="651"/>
      <c r="AL25" s="318"/>
      <c r="AM25" s="318"/>
      <c r="AN25" s="318"/>
      <c r="AO25" s="318"/>
    </row>
    <row r="26" spans="1:41">
      <c r="A26" s="525"/>
      <c r="B26" s="578"/>
      <c r="C26" s="578"/>
      <c r="D26" s="648"/>
      <c r="E26" s="654"/>
      <c r="F26" s="654"/>
      <c r="G26" s="654"/>
      <c r="H26" s="654"/>
      <c r="I26" s="651"/>
      <c r="J26" s="318"/>
      <c r="K26" s="318"/>
      <c r="L26" s="318"/>
      <c r="M26" s="318"/>
      <c r="N26" s="318"/>
      <c r="O26" s="318"/>
      <c r="P26" s="318"/>
      <c r="Q26" s="657"/>
      <c r="R26" s="651"/>
      <c r="S26" s="319" t="s">
        <v>694</v>
      </c>
      <c r="T26" s="318">
        <v>840103</v>
      </c>
      <c r="U26" s="318"/>
      <c r="V26" s="318">
        <v>0.01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651"/>
      <c r="AL26" s="318"/>
      <c r="AM26" s="318"/>
      <c r="AN26" s="318"/>
      <c r="AO26" s="318"/>
    </row>
    <row r="27" spans="1:41">
      <c r="A27" s="525"/>
      <c r="B27" s="579"/>
      <c r="C27" s="579"/>
      <c r="D27" s="649"/>
      <c r="E27" s="655"/>
      <c r="F27" s="655"/>
      <c r="G27" s="655"/>
      <c r="H27" s="655"/>
      <c r="I27" s="652"/>
      <c r="J27" s="318"/>
      <c r="K27" s="318"/>
      <c r="L27" s="318"/>
      <c r="M27" s="318"/>
      <c r="N27" s="318"/>
      <c r="O27" s="318"/>
      <c r="P27" s="318"/>
      <c r="Q27" s="658"/>
      <c r="R27" s="652"/>
      <c r="S27" s="319" t="s">
        <v>696</v>
      </c>
      <c r="T27" s="318">
        <v>840107</v>
      </c>
      <c r="U27" s="318"/>
      <c r="V27" s="318">
        <v>1300</v>
      </c>
      <c r="W27" s="318"/>
      <c r="X27" s="318"/>
      <c r="Y27" s="318"/>
      <c r="Z27" s="318"/>
      <c r="AA27" s="318"/>
      <c r="AB27" s="318"/>
      <c r="AC27" s="318"/>
      <c r="AD27" s="318" t="s">
        <v>172</v>
      </c>
      <c r="AE27" s="318"/>
      <c r="AF27" s="318"/>
      <c r="AG27" s="318"/>
      <c r="AH27" s="318"/>
      <c r="AI27" s="318"/>
      <c r="AJ27" s="318"/>
      <c r="AK27" s="652"/>
      <c r="AL27" s="318"/>
      <c r="AM27" s="318"/>
      <c r="AN27" s="318"/>
      <c r="AO27" s="318"/>
    </row>
    <row r="28" spans="1:41">
      <c r="A28" s="525" t="s">
        <v>676</v>
      </c>
      <c r="B28" s="577" t="s">
        <v>677</v>
      </c>
      <c r="C28" s="577" t="s">
        <v>678</v>
      </c>
      <c r="D28" s="647"/>
      <c r="E28" s="641" t="s">
        <v>679</v>
      </c>
      <c r="F28" s="641" t="s">
        <v>680</v>
      </c>
      <c r="G28" s="641" t="s">
        <v>681</v>
      </c>
      <c r="H28" s="641" t="s">
        <v>682</v>
      </c>
      <c r="I28" s="644" t="s">
        <v>63</v>
      </c>
      <c r="J28" s="321"/>
      <c r="K28" s="321"/>
      <c r="L28" s="321"/>
      <c r="M28" s="321"/>
      <c r="N28" s="321"/>
      <c r="O28" s="321"/>
      <c r="P28" s="321"/>
      <c r="Q28" s="641" t="s">
        <v>700</v>
      </c>
      <c r="R28" s="644"/>
      <c r="S28" s="321" t="s">
        <v>683</v>
      </c>
      <c r="T28" s="321">
        <v>530301</v>
      </c>
      <c r="U28" s="321">
        <v>0.01</v>
      </c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644" t="s">
        <v>688</v>
      </c>
      <c r="AL28" s="321" t="s">
        <v>688</v>
      </c>
      <c r="AM28" s="321"/>
      <c r="AN28" s="321"/>
      <c r="AO28" s="321"/>
    </row>
    <row r="29" spans="1:41">
      <c r="A29" s="525"/>
      <c r="B29" s="578"/>
      <c r="C29" s="578"/>
      <c r="D29" s="648"/>
      <c r="E29" s="642"/>
      <c r="F29" s="642"/>
      <c r="G29" s="642"/>
      <c r="H29" s="642"/>
      <c r="I29" s="645"/>
      <c r="J29" s="321"/>
      <c r="K29" s="321"/>
      <c r="L29" s="321"/>
      <c r="M29" s="321"/>
      <c r="N29" s="321"/>
      <c r="O29" s="321"/>
      <c r="P29" s="321"/>
      <c r="Q29" s="642"/>
      <c r="R29" s="645"/>
      <c r="S29" s="321" t="s">
        <v>685</v>
      </c>
      <c r="T29" s="321">
        <v>530301</v>
      </c>
      <c r="U29" s="321">
        <v>0.01</v>
      </c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645"/>
      <c r="AL29" s="321" t="s">
        <v>701</v>
      </c>
      <c r="AM29" s="321"/>
      <c r="AN29" s="321"/>
      <c r="AO29" s="321"/>
    </row>
    <row r="30" spans="1:41">
      <c r="A30" s="525"/>
      <c r="B30" s="578"/>
      <c r="C30" s="578"/>
      <c r="D30" s="648"/>
      <c r="E30" s="642"/>
      <c r="F30" s="642"/>
      <c r="G30" s="642"/>
      <c r="H30" s="642"/>
      <c r="I30" s="645"/>
      <c r="J30" s="321"/>
      <c r="K30" s="321"/>
      <c r="L30" s="321"/>
      <c r="M30" s="321"/>
      <c r="N30" s="321"/>
      <c r="O30" s="321"/>
      <c r="P30" s="321"/>
      <c r="Q30" s="642"/>
      <c r="R30" s="645"/>
      <c r="S30" s="321" t="s">
        <v>687</v>
      </c>
      <c r="T30" s="321">
        <v>530301</v>
      </c>
      <c r="U30" s="321">
        <v>0.01</v>
      </c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645"/>
      <c r="AL30" s="321"/>
      <c r="AM30" s="321"/>
      <c r="AN30" s="321"/>
      <c r="AO30" s="321"/>
    </row>
    <row r="31" spans="1:41">
      <c r="A31" s="525"/>
      <c r="B31" s="578"/>
      <c r="C31" s="578"/>
      <c r="D31" s="648"/>
      <c r="E31" s="642"/>
      <c r="F31" s="642"/>
      <c r="G31" s="642"/>
      <c r="H31" s="642"/>
      <c r="I31" s="645"/>
      <c r="J31" s="321"/>
      <c r="K31" s="321"/>
      <c r="L31" s="321"/>
      <c r="M31" s="321"/>
      <c r="N31" s="321"/>
      <c r="O31" s="321"/>
      <c r="P31" s="321"/>
      <c r="Q31" s="642"/>
      <c r="R31" s="645"/>
      <c r="S31" s="321" t="s">
        <v>689</v>
      </c>
      <c r="T31" s="321">
        <v>530804</v>
      </c>
      <c r="U31" s="321">
        <v>0.01</v>
      </c>
      <c r="V31" s="321"/>
      <c r="W31" s="321"/>
      <c r="X31" s="321"/>
      <c r="Y31" s="321" t="s">
        <v>695</v>
      </c>
      <c r="Z31" s="321"/>
      <c r="AA31" s="321"/>
      <c r="AB31" s="321"/>
      <c r="AC31" s="321" t="s">
        <v>695</v>
      </c>
      <c r="AD31" s="321"/>
      <c r="AE31" s="321"/>
      <c r="AF31" s="321"/>
      <c r="AG31" s="321" t="s">
        <v>695</v>
      </c>
      <c r="AH31" s="321"/>
      <c r="AI31" s="321"/>
      <c r="AJ31" s="321"/>
      <c r="AK31" s="645"/>
      <c r="AL31" s="321"/>
      <c r="AM31" s="321"/>
      <c r="AN31" s="321"/>
      <c r="AO31" s="321"/>
    </row>
    <row r="32" spans="1:41">
      <c r="A32" s="525"/>
      <c r="B32" s="578"/>
      <c r="C32" s="578"/>
      <c r="D32" s="648"/>
      <c r="E32" s="642"/>
      <c r="F32" s="642"/>
      <c r="G32" s="642"/>
      <c r="H32" s="642"/>
      <c r="I32" s="645"/>
      <c r="J32" s="321"/>
      <c r="K32" s="321"/>
      <c r="L32" s="321"/>
      <c r="M32" s="321"/>
      <c r="N32" s="321"/>
      <c r="O32" s="321"/>
      <c r="P32" s="321"/>
      <c r="Q32" s="642"/>
      <c r="R32" s="645"/>
      <c r="S32" s="321" t="s">
        <v>76</v>
      </c>
      <c r="T32" s="321">
        <v>530805</v>
      </c>
      <c r="U32" s="321">
        <v>0.01</v>
      </c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645"/>
      <c r="AL32" s="321"/>
      <c r="AM32" s="321"/>
      <c r="AN32" s="321"/>
      <c r="AO32" s="321"/>
    </row>
    <row r="33" spans="1:41">
      <c r="A33" s="525"/>
      <c r="B33" s="578"/>
      <c r="C33" s="578"/>
      <c r="D33" s="648"/>
      <c r="E33" s="642"/>
      <c r="F33" s="642"/>
      <c r="G33" s="642"/>
      <c r="H33" s="642"/>
      <c r="I33" s="645"/>
      <c r="J33" s="321"/>
      <c r="K33" s="321"/>
      <c r="L33" s="321"/>
      <c r="M33" s="321"/>
      <c r="N33" s="321"/>
      <c r="O33" s="321"/>
      <c r="P33" s="321"/>
      <c r="Q33" s="642"/>
      <c r="R33" s="645"/>
      <c r="S33" s="321" t="s">
        <v>692</v>
      </c>
      <c r="T33" s="321">
        <v>56006</v>
      </c>
      <c r="U33" s="321">
        <v>0.01</v>
      </c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645"/>
      <c r="AL33" s="321"/>
      <c r="AM33" s="321"/>
      <c r="AN33" s="321"/>
      <c r="AO33" s="321"/>
    </row>
    <row r="34" spans="1:41">
      <c r="A34" s="525"/>
      <c r="B34" s="578"/>
      <c r="C34" s="578"/>
      <c r="D34" s="648"/>
      <c r="E34" s="642"/>
      <c r="F34" s="642"/>
      <c r="G34" s="642"/>
      <c r="H34" s="642"/>
      <c r="I34" s="645"/>
      <c r="J34" s="321"/>
      <c r="K34" s="321"/>
      <c r="L34" s="321"/>
      <c r="M34" s="321"/>
      <c r="N34" s="321"/>
      <c r="O34" s="321"/>
      <c r="P34" s="321"/>
      <c r="Q34" s="642"/>
      <c r="R34" s="645"/>
      <c r="S34" s="322" t="s">
        <v>693</v>
      </c>
      <c r="T34" s="321">
        <v>570201</v>
      </c>
      <c r="U34" s="321">
        <v>0.01</v>
      </c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645"/>
      <c r="AL34" s="321"/>
      <c r="AM34" s="321"/>
      <c r="AN34" s="321"/>
      <c r="AO34" s="321"/>
    </row>
    <row r="35" spans="1:41">
      <c r="A35" s="525"/>
      <c r="B35" s="578"/>
      <c r="C35" s="578"/>
      <c r="D35" s="648"/>
      <c r="E35" s="642"/>
      <c r="F35" s="642"/>
      <c r="G35" s="642"/>
      <c r="H35" s="642"/>
      <c r="I35" s="645"/>
      <c r="J35" s="321"/>
      <c r="K35" s="321"/>
      <c r="L35" s="321"/>
      <c r="M35" s="321"/>
      <c r="N35" s="321"/>
      <c r="O35" s="321"/>
      <c r="P35" s="321"/>
      <c r="Q35" s="642"/>
      <c r="R35" s="645"/>
      <c r="S35" s="322" t="s">
        <v>78</v>
      </c>
      <c r="T35" s="321">
        <v>570203</v>
      </c>
      <c r="U35" s="321">
        <v>18</v>
      </c>
      <c r="V35" s="321"/>
      <c r="W35" s="321"/>
      <c r="X35" s="321"/>
      <c r="Y35" s="321" t="s">
        <v>695</v>
      </c>
      <c r="Z35" s="321" t="s">
        <v>695</v>
      </c>
      <c r="AA35" s="321" t="s">
        <v>695</v>
      </c>
      <c r="AB35" s="321" t="s">
        <v>695</v>
      </c>
      <c r="AC35" s="321" t="s">
        <v>695</v>
      </c>
      <c r="AD35" s="321" t="s">
        <v>695</v>
      </c>
      <c r="AE35" s="321" t="s">
        <v>695</v>
      </c>
      <c r="AF35" s="321" t="s">
        <v>695</v>
      </c>
      <c r="AG35" s="321" t="s">
        <v>695</v>
      </c>
      <c r="AH35" s="321" t="s">
        <v>695</v>
      </c>
      <c r="AI35" s="321" t="s">
        <v>695</v>
      </c>
      <c r="AJ35" s="321" t="s">
        <v>695</v>
      </c>
      <c r="AK35" s="645"/>
      <c r="AL35" s="321"/>
      <c r="AM35" s="321"/>
      <c r="AN35" s="321"/>
      <c r="AO35" s="321"/>
    </row>
    <row r="36" spans="1:41">
      <c r="A36" s="525"/>
      <c r="B36" s="578"/>
      <c r="C36" s="578"/>
      <c r="D36" s="648"/>
      <c r="E36" s="642"/>
      <c r="F36" s="642"/>
      <c r="G36" s="642"/>
      <c r="H36" s="642"/>
      <c r="I36" s="645"/>
      <c r="J36" s="321"/>
      <c r="K36" s="321"/>
      <c r="L36" s="321"/>
      <c r="M36" s="321"/>
      <c r="N36" s="321"/>
      <c r="O36" s="321"/>
      <c r="P36" s="321"/>
      <c r="Q36" s="642"/>
      <c r="R36" s="645"/>
      <c r="S36" s="322" t="s">
        <v>694</v>
      </c>
      <c r="T36" s="321">
        <v>840103</v>
      </c>
      <c r="U36" s="321"/>
      <c r="V36" s="321">
        <v>0.01</v>
      </c>
      <c r="W36" s="321"/>
      <c r="X36" s="321"/>
      <c r="Y36" s="321"/>
      <c r="Z36" s="321" t="s">
        <v>695</v>
      </c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645"/>
      <c r="AL36" s="321"/>
      <c r="AM36" s="321"/>
      <c r="AN36" s="321"/>
      <c r="AO36" s="321"/>
    </row>
    <row r="37" spans="1:41">
      <c r="A37" s="525"/>
      <c r="B37" s="579"/>
      <c r="C37" s="579"/>
      <c r="D37" s="649"/>
      <c r="E37" s="643"/>
      <c r="F37" s="643"/>
      <c r="G37" s="643"/>
      <c r="H37" s="643"/>
      <c r="I37" s="646"/>
      <c r="J37" s="321"/>
      <c r="K37" s="321"/>
      <c r="L37" s="321"/>
      <c r="M37" s="321"/>
      <c r="N37" s="321"/>
      <c r="O37" s="321"/>
      <c r="P37" s="321"/>
      <c r="Q37" s="643"/>
      <c r="R37" s="646"/>
      <c r="S37" s="322" t="s">
        <v>696</v>
      </c>
      <c r="T37" s="321">
        <v>840107</v>
      </c>
      <c r="U37" s="321"/>
      <c r="V37" s="321">
        <v>700</v>
      </c>
      <c r="W37" s="321"/>
      <c r="X37" s="321"/>
      <c r="Y37" s="321"/>
      <c r="Z37" s="321"/>
      <c r="AA37" s="321" t="s">
        <v>695</v>
      </c>
      <c r="AB37" s="321"/>
      <c r="AC37" s="321"/>
      <c r="AD37" s="321"/>
      <c r="AE37" s="321"/>
      <c r="AF37" s="321"/>
      <c r="AG37" s="321"/>
      <c r="AH37" s="321"/>
      <c r="AI37" s="321"/>
      <c r="AJ37" s="321"/>
      <c r="AK37" s="646"/>
      <c r="AL37" s="321"/>
      <c r="AM37" s="321"/>
      <c r="AN37" s="321"/>
      <c r="AO37" s="321"/>
    </row>
    <row r="38" spans="1:41">
      <c r="A38" s="525" t="s">
        <v>676</v>
      </c>
      <c r="B38" s="577" t="s">
        <v>677</v>
      </c>
      <c r="C38" s="577" t="s">
        <v>678</v>
      </c>
      <c r="D38" s="647"/>
      <c r="E38" s="544" t="s">
        <v>679</v>
      </c>
      <c r="F38" s="544" t="s">
        <v>680</v>
      </c>
      <c r="G38" s="544" t="s">
        <v>681</v>
      </c>
      <c r="H38" s="544" t="s">
        <v>682</v>
      </c>
      <c r="I38" s="565" t="s">
        <v>63</v>
      </c>
      <c r="J38" s="323"/>
      <c r="K38" s="323"/>
      <c r="L38" s="323"/>
      <c r="M38" s="323"/>
      <c r="N38" s="323"/>
      <c r="O38" s="323"/>
      <c r="P38" s="323"/>
      <c r="Q38" s="544" t="s">
        <v>702</v>
      </c>
      <c r="R38" s="565"/>
      <c r="S38" s="323" t="s">
        <v>683</v>
      </c>
      <c r="T38" s="323">
        <v>530301</v>
      </c>
      <c r="U38" s="323">
        <v>100</v>
      </c>
      <c r="V38" s="323"/>
      <c r="W38" s="323"/>
      <c r="X38" s="323"/>
      <c r="Y38" s="323" t="s">
        <v>172</v>
      </c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565" t="s">
        <v>690</v>
      </c>
      <c r="AL38" s="323" t="s">
        <v>690</v>
      </c>
      <c r="AM38" s="323"/>
      <c r="AN38" s="323"/>
      <c r="AO38" s="323"/>
    </row>
    <row r="39" spans="1:41">
      <c r="A39" s="525"/>
      <c r="B39" s="578"/>
      <c r="C39" s="578"/>
      <c r="D39" s="648"/>
      <c r="E39" s="545"/>
      <c r="F39" s="545"/>
      <c r="G39" s="545"/>
      <c r="H39" s="545"/>
      <c r="I39" s="566"/>
      <c r="J39" s="323"/>
      <c r="K39" s="323"/>
      <c r="L39" s="323"/>
      <c r="M39" s="323"/>
      <c r="N39" s="323"/>
      <c r="O39" s="323"/>
      <c r="P39" s="323"/>
      <c r="Q39" s="545"/>
      <c r="R39" s="566"/>
      <c r="S39" s="323" t="s">
        <v>685</v>
      </c>
      <c r="T39" s="323">
        <v>530301</v>
      </c>
      <c r="U39" s="323">
        <v>0.01</v>
      </c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566"/>
      <c r="AL39" s="323"/>
      <c r="AM39" s="323"/>
      <c r="AN39" s="323"/>
      <c r="AO39" s="323"/>
    </row>
    <row r="40" spans="1:41">
      <c r="A40" s="525"/>
      <c r="B40" s="578"/>
      <c r="C40" s="578"/>
      <c r="D40" s="648"/>
      <c r="E40" s="545"/>
      <c r="F40" s="545"/>
      <c r="G40" s="545"/>
      <c r="H40" s="545"/>
      <c r="I40" s="566"/>
      <c r="J40" s="323"/>
      <c r="K40" s="323"/>
      <c r="L40" s="323"/>
      <c r="M40" s="323"/>
      <c r="N40" s="323"/>
      <c r="O40" s="323"/>
      <c r="P40" s="323"/>
      <c r="Q40" s="545"/>
      <c r="R40" s="566"/>
      <c r="S40" s="323" t="s">
        <v>687</v>
      </c>
      <c r="T40" s="323">
        <v>530301</v>
      </c>
      <c r="U40" s="323">
        <v>0.01</v>
      </c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566"/>
      <c r="AL40" s="323"/>
      <c r="AM40" s="323"/>
      <c r="AN40" s="323"/>
      <c r="AO40" s="323"/>
    </row>
    <row r="41" spans="1:41">
      <c r="A41" s="525"/>
      <c r="B41" s="578"/>
      <c r="C41" s="578"/>
      <c r="D41" s="648"/>
      <c r="E41" s="545"/>
      <c r="F41" s="545"/>
      <c r="G41" s="545"/>
      <c r="H41" s="545"/>
      <c r="I41" s="566"/>
      <c r="J41" s="323"/>
      <c r="K41" s="323"/>
      <c r="L41" s="323"/>
      <c r="M41" s="323"/>
      <c r="N41" s="323"/>
      <c r="O41" s="323"/>
      <c r="P41" s="323"/>
      <c r="Q41" s="545"/>
      <c r="R41" s="566"/>
      <c r="S41" s="323" t="s">
        <v>689</v>
      </c>
      <c r="T41" s="323">
        <v>530804</v>
      </c>
      <c r="U41" s="323">
        <v>0.01</v>
      </c>
      <c r="V41" s="323"/>
      <c r="W41" s="323"/>
      <c r="X41" s="323"/>
      <c r="Y41" s="323"/>
      <c r="Z41" s="323"/>
      <c r="AA41" s="323"/>
      <c r="AB41" s="323" t="s">
        <v>172</v>
      </c>
      <c r="AC41" s="323"/>
      <c r="AD41" s="323"/>
      <c r="AE41" s="323"/>
      <c r="AF41" s="323"/>
      <c r="AG41" s="323"/>
      <c r="AH41" s="323"/>
      <c r="AI41" s="323"/>
      <c r="AJ41" s="323"/>
      <c r="AK41" s="566"/>
      <c r="AL41" s="323"/>
      <c r="AM41" s="323"/>
      <c r="AN41" s="323"/>
      <c r="AO41" s="323"/>
    </row>
    <row r="42" spans="1:41">
      <c r="A42" s="525"/>
      <c r="B42" s="578"/>
      <c r="C42" s="578"/>
      <c r="D42" s="648"/>
      <c r="E42" s="545"/>
      <c r="F42" s="545"/>
      <c r="G42" s="545"/>
      <c r="H42" s="545"/>
      <c r="I42" s="566"/>
      <c r="J42" s="323"/>
      <c r="K42" s="323"/>
      <c r="L42" s="323"/>
      <c r="M42" s="323"/>
      <c r="N42" s="323"/>
      <c r="O42" s="323"/>
      <c r="P42" s="323"/>
      <c r="Q42" s="545"/>
      <c r="R42" s="566"/>
      <c r="S42" s="323" t="s">
        <v>76</v>
      </c>
      <c r="T42" s="323">
        <v>530805</v>
      </c>
      <c r="U42" s="323">
        <v>0.01</v>
      </c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566"/>
      <c r="AL42" s="323"/>
      <c r="AM42" s="323"/>
      <c r="AN42" s="323"/>
      <c r="AO42" s="323"/>
    </row>
    <row r="43" spans="1:41">
      <c r="A43" s="525"/>
      <c r="B43" s="578"/>
      <c r="C43" s="578"/>
      <c r="D43" s="648"/>
      <c r="E43" s="545"/>
      <c r="F43" s="545"/>
      <c r="G43" s="545"/>
      <c r="H43" s="545"/>
      <c r="I43" s="566"/>
      <c r="J43" s="323"/>
      <c r="K43" s="323"/>
      <c r="L43" s="323"/>
      <c r="M43" s="323"/>
      <c r="N43" s="323"/>
      <c r="O43" s="323"/>
      <c r="P43" s="323"/>
      <c r="Q43" s="545"/>
      <c r="R43" s="566"/>
      <c r="S43" s="323" t="s">
        <v>692</v>
      </c>
      <c r="T43" s="323">
        <v>56006</v>
      </c>
      <c r="U43" s="323">
        <v>0.01</v>
      </c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566"/>
      <c r="AL43" s="323"/>
      <c r="AM43" s="323"/>
      <c r="AN43" s="323"/>
      <c r="AO43" s="323"/>
    </row>
    <row r="44" spans="1:41">
      <c r="A44" s="525"/>
      <c r="B44" s="578"/>
      <c r="C44" s="578"/>
      <c r="D44" s="648"/>
      <c r="E44" s="545"/>
      <c r="F44" s="545"/>
      <c r="G44" s="545"/>
      <c r="H44" s="545"/>
      <c r="I44" s="566"/>
      <c r="J44" s="323"/>
      <c r="K44" s="323"/>
      <c r="L44" s="323"/>
      <c r="M44" s="323"/>
      <c r="N44" s="323"/>
      <c r="O44" s="323"/>
      <c r="P44" s="323"/>
      <c r="Q44" s="545"/>
      <c r="R44" s="566"/>
      <c r="S44" s="253" t="s">
        <v>693</v>
      </c>
      <c r="T44" s="323">
        <v>570201</v>
      </c>
      <c r="U44" s="323">
        <v>0.01</v>
      </c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566"/>
      <c r="AL44" s="323"/>
      <c r="AM44" s="323"/>
      <c r="AN44" s="323"/>
      <c r="AO44" s="323"/>
    </row>
    <row r="45" spans="1:41">
      <c r="A45" s="525"/>
      <c r="B45" s="578"/>
      <c r="C45" s="578"/>
      <c r="D45" s="648"/>
      <c r="E45" s="545"/>
      <c r="F45" s="545"/>
      <c r="G45" s="545"/>
      <c r="H45" s="545"/>
      <c r="I45" s="566"/>
      <c r="J45" s="323"/>
      <c r="K45" s="323"/>
      <c r="L45" s="323"/>
      <c r="M45" s="323"/>
      <c r="N45" s="323"/>
      <c r="O45" s="323"/>
      <c r="P45" s="323"/>
      <c r="Q45" s="545"/>
      <c r="R45" s="566"/>
      <c r="S45" s="253" t="s">
        <v>78</v>
      </c>
      <c r="T45" s="323">
        <v>570203</v>
      </c>
      <c r="U45" s="323">
        <v>0.01</v>
      </c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566"/>
      <c r="AL45" s="323"/>
      <c r="AM45" s="323"/>
      <c r="AN45" s="323"/>
      <c r="AO45" s="323"/>
    </row>
    <row r="46" spans="1:41">
      <c r="A46" s="525"/>
      <c r="B46" s="578"/>
      <c r="C46" s="578"/>
      <c r="D46" s="648"/>
      <c r="E46" s="545"/>
      <c r="F46" s="545"/>
      <c r="G46" s="545"/>
      <c r="H46" s="545"/>
      <c r="I46" s="566"/>
      <c r="J46" s="323"/>
      <c r="K46" s="323"/>
      <c r="L46" s="323"/>
      <c r="M46" s="323"/>
      <c r="N46" s="323"/>
      <c r="O46" s="323"/>
      <c r="P46" s="323"/>
      <c r="Q46" s="545"/>
      <c r="R46" s="566"/>
      <c r="S46" s="253" t="s">
        <v>694</v>
      </c>
      <c r="T46" s="323">
        <v>840103</v>
      </c>
      <c r="U46" s="323"/>
      <c r="V46" s="323">
        <v>0.01</v>
      </c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566"/>
      <c r="AL46" s="323"/>
      <c r="AM46" s="323"/>
      <c r="AN46" s="323"/>
      <c r="AO46" s="323"/>
    </row>
    <row r="47" spans="1:41">
      <c r="A47" s="525"/>
      <c r="B47" s="579"/>
      <c r="C47" s="579"/>
      <c r="D47" s="649"/>
      <c r="E47" s="546"/>
      <c r="F47" s="546"/>
      <c r="G47" s="546"/>
      <c r="H47" s="546"/>
      <c r="I47" s="567"/>
      <c r="J47" s="323"/>
      <c r="K47" s="323"/>
      <c r="L47" s="323"/>
      <c r="M47" s="323"/>
      <c r="N47" s="323"/>
      <c r="O47" s="323"/>
      <c r="P47" s="323"/>
      <c r="Q47" s="546"/>
      <c r="R47" s="567"/>
      <c r="S47" s="253" t="s">
        <v>696</v>
      </c>
      <c r="T47" s="323">
        <v>840107</v>
      </c>
      <c r="U47" s="323"/>
      <c r="V47" s="323">
        <v>0.01</v>
      </c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567"/>
      <c r="AL47" s="323"/>
      <c r="AM47" s="323"/>
      <c r="AN47" s="323"/>
      <c r="AO47" s="323"/>
    </row>
    <row r="48" spans="1:41">
      <c r="U48" s="316">
        <f>SUM(U8:U47)</f>
        <v>10468.220000000005</v>
      </c>
      <c r="V48" s="316">
        <f>SUM(V8:V47)</f>
        <v>2000.06</v>
      </c>
    </row>
  </sheetData>
  <mergeCells count="76">
    <mergeCell ref="B2:AO3"/>
    <mergeCell ref="B4:AO4"/>
    <mergeCell ref="A5:A7"/>
    <mergeCell ref="B5:B7"/>
    <mergeCell ref="C5:C7"/>
    <mergeCell ref="D5:D7"/>
    <mergeCell ref="E5:E7"/>
    <mergeCell ref="F5:N5"/>
    <mergeCell ref="O5:Q5"/>
    <mergeCell ref="R5:AJ5"/>
    <mergeCell ref="AK5:AM5"/>
    <mergeCell ref="AN5:AO5"/>
    <mergeCell ref="F6:F7"/>
    <mergeCell ref="G6:G7"/>
    <mergeCell ref="H6:H7"/>
    <mergeCell ref="I6:I7"/>
    <mergeCell ref="AL6:AM6"/>
    <mergeCell ref="AL7:AM7"/>
    <mergeCell ref="Q6:Q7"/>
    <mergeCell ref="R6:R7"/>
    <mergeCell ref="S6:S7"/>
    <mergeCell ref="T6:T7"/>
    <mergeCell ref="U6:X6"/>
    <mergeCell ref="Y6:AJ6"/>
    <mergeCell ref="R8:R17"/>
    <mergeCell ref="AK8:AK17"/>
    <mergeCell ref="J6:J7"/>
    <mergeCell ref="K6:N6"/>
    <mergeCell ref="O6:O7"/>
    <mergeCell ref="P6:P7"/>
    <mergeCell ref="F8:F17"/>
    <mergeCell ref="G8:G17"/>
    <mergeCell ref="H8:H17"/>
    <mergeCell ref="I8:I17"/>
    <mergeCell ref="Q8:Q17"/>
    <mergeCell ref="A8:A17"/>
    <mergeCell ref="B8:B17"/>
    <mergeCell ref="C8:C17"/>
    <mergeCell ref="D8:D17"/>
    <mergeCell ref="E8:E17"/>
    <mergeCell ref="A18:A27"/>
    <mergeCell ref="B18:B27"/>
    <mergeCell ref="C18:C27"/>
    <mergeCell ref="D18:D27"/>
    <mergeCell ref="E18:E27"/>
    <mergeCell ref="AK18:AK27"/>
    <mergeCell ref="A28:A37"/>
    <mergeCell ref="B28:B37"/>
    <mergeCell ref="C28:C37"/>
    <mergeCell ref="D28:D37"/>
    <mergeCell ref="E28:E37"/>
    <mergeCell ref="F28:F37"/>
    <mergeCell ref="G28:G37"/>
    <mergeCell ref="H28:H37"/>
    <mergeCell ref="I28:I37"/>
    <mergeCell ref="F18:F27"/>
    <mergeCell ref="G18:G27"/>
    <mergeCell ref="H18:H27"/>
    <mergeCell ref="I18:I27"/>
    <mergeCell ref="Q18:Q27"/>
    <mergeCell ref="R18:R27"/>
    <mergeCell ref="Q28:Q37"/>
    <mergeCell ref="R28:R37"/>
    <mergeCell ref="AK28:AK37"/>
    <mergeCell ref="A38:A47"/>
    <mergeCell ref="B38:B47"/>
    <mergeCell ref="C38:C47"/>
    <mergeCell ref="D38:D47"/>
    <mergeCell ref="E38:E47"/>
    <mergeCell ref="F38:F47"/>
    <mergeCell ref="G38:G47"/>
    <mergeCell ref="H38:H47"/>
    <mergeCell ref="I38:I47"/>
    <mergeCell ref="Q38:Q47"/>
    <mergeCell ref="R38:R47"/>
    <mergeCell ref="AK38:AK47"/>
  </mergeCells>
  <pageMargins left="0.39370078740157483" right="0.19685039370078741" top="0.51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18"/>
  <sheetViews>
    <sheetView topLeftCell="E38" zoomScale="85" zoomScaleNormal="85" workbookViewId="0">
      <selection activeCell="U77" sqref="U77:U79"/>
    </sheetView>
  </sheetViews>
  <sheetFormatPr baseColWidth="10" defaultRowHeight="15" zeroHeight="1"/>
  <cols>
    <col min="1" max="1" width="0" hidden="1" customWidth="1"/>
    <col min="2" max="2" width="37.7109375" hidden="1" customWidth="1"/>
    <col min="3" max="3" width="61.28515625" hidden="1" customWidth="1"/>
    <col min="4" max="4" width="20" hidden="1" customWidth="1"/>
    <col min="5" max="5" width="12.85546875" customWidth="1"/>
    <col min="6" max="6" width="0" hidden="1" customWidth="1"/>
    <col min="7" max="7" width="14.5703125" hidden="1" customWidth="1"/>
    <col min="8" max="8" width="42.5703125" hidden="1" customWidth="1"/>
    <col min="9" max="9" width="12.140625" hidden="1" customWidth="1"/>
    <col min="10" max="10" width="12.42578125" hidden="1" customWidth="1"/>
    <col min="11" max="14" width="0" hidden="1" customWidth="1"/>
    <col min="16" max="16" width="20.42578125" customWidth="1"/>
    <col min="17" max="17" width="19" customWidth="1"/>
    <col min="18" max="18" width="12.85546875" bestFit="1" customWidth="1"/>
    <col min="19" max="19" width="20.5703125" customWidth="1"/>
    <col min="21" max="21" width="13.28515625" bestFit="1" customWidth="1"/>
    <col min="23" max="23" width="7.28515625" hidden="1" customWidth="1"/>
    <col min="24" max="24" width="8.5703125" hidden="1" customWidth="1"/>
    <col min="25" max="25" width="2.85546875" hidden="1" customWidth="1"/>
    <col min="26" max="28" width="3.7109375" hidden="1" customWidth="1"/>
    <col min="29" max="29" width="2.85546875" hidden="1" customWidth="1"/>
    <col min="30" max="33" width="1.85546875" hidden="1" customWidth="1"/>
    <col min="34" max="36" width="3" hidden="1" customWidth="1"/>
    <col min="40" max="40" width="21" customWidth="1"/>
    <col min="41" max="41" width="19" customWidth="1"/>
  </cols>
  <sheetData>
    <row r="1" spans="1:42"/>
    <row r="2" spans="1:42"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1"/>
    </row>
    <row r="3" spans="1:42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1"/>
    </row>
    <row r="4" spans="1:42" ht="43.5" customHeight="1">
      <c r="B4" s="586" t="s">
        <v>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1"/>
    </row>
    <row r="5" spans="1:42" ht="33.950000000000003" customHeight="1">
      <c r="A5" s="571" t="s">
        <v>34</v>
      </c>
      <c r="B5" s="571" t="s">
        <v>1</v>
      </c>
      <c r="C5" s="571" t="s">
        <v>2</v>
      </c>
      <c r="D5" s="571" t="s">
        <v>3</v>
      </c>
      <c r="E5" s="571" t="s">
        <v>4</v>
      </c>
      <c r="F5" s="571" t="s">
        <v>5</v>
      </c>
      <c r="G5" s="571"/>
      <c r="H5" s="571"/>
      <c r="I5" s="571"/>
      <c r="J5" s="571"/>
      <c r="K5" s="571"/>
      <c r="L5" s="571"/>
      <c r="M5" s="571"/>
      <c r="N5" s="571"/>
      <c r="O5" s="571" t="s">
        <v>6</v>
      </c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 t="s">
        <v>7</v>
      </c>
      <c r="AL5" s="571"/>
      <c r="AM5" s="571"/>
      <c r="AN5" s="571" t="s">
        <v>8</v>
      </c>
      <c r="AO5" s="571"/>
      <c r="AP5" s="1"/>
    </row>
    <row r="6" spans="1:42" ht="24" customHeight="1">
      <c r="A6" s="571"/>
      <c r="B6" s="571"/>
      <c r="C6" s="571"/>
      <c r="D6" s="571"/>
      <c r="E6" s="571"/>
      <c r="F6" s="571" t="s">
        <v>9</v>
      </c>
      <c r="G6" s="571" t="s">
        <v>10</v>
      </c>
      <c r="H6" s="571" t="s">
        <v>11</v>
      </c>
      <c r="I6" s="571" t="s">
        <v>12</v>
      </c>
      <c r="J6" s="571" t="s">
        <v>13</v>
      </c>
      <c r="K6" s="571" t="s">
        <v>14</v>
      </c>
      <c r="L6" s="571"/>
      <c r="M6" s="571"/>
      <c r="N6" s="571"/>
      <c r="O6" s="571" t="s">
        <v>15</v>
      </c>
      <c r="P6" s="571" t="s">
        <v>16</v>
      </c>
      <c r="Q6" s="571" t="s">
        <v>17</v>
      </c>
      <c r="R6" s="571" t="s">
        <v>18</v>
      </c>
      <c r="S6" s="571" t="s">
        <v>19</v>
      </c>
      <c r="T6" s="571" t="s">
        <v>20</v>
      </c>
      <c r="U6" s="571" t="s">
        <v>21</v>
      </c>
      <c r="V6" s="571"/>
      <c r="W6" s="571"/>
      <c r="X6" s="571"/>
      <c r="Y6" s="571" t="s">
        <v>22</v>
      </c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720" t="s">
        <v>23</v>
      </c>
      <c r="AL6" s="722" t="s">
        <v>24</v>
      </c>
      <c r="AM6" s="723"/>
      <c r="AN6" s="720" t="s">
        <v>25</v>
      </c>
      <c r="AO6" s="720" t="s">
        <v>35</v>
      </c>
      <c r="AP6" s="1"/>
    </row>
    <row r="7" spans="1:42" ht="24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2" t="s">
        <v>26</v>
      </c>
      <c r="L7" s="2" t="s">
        <v>27</v>
      </c>
      <c r="M7" s="2" t="s">
        <v>28</v>
      </c>
      <c r="N7" s="2" t="s">
        <v>29</v>
      </c>
      <c r="O7" s="571"/>
      <c r="P7" s="571"/>
      <c r="Q7" s="571"/>
      <c r="R7" s="571"/>
      <c r="S7" s="571"/>
      <c r="T7" s="571"/>
      <c r="U7" s="7" t="s">
        <v>30</v>
      </c>
      <c r="V7" s="7" t="s">
        <v>31</v>
      </c>
      <c r="W7" s="7" t="s">
        <v>32</v>
      </c>
      <c r="X7" s="7" t="s">
        <v>33</v>
      </c>
      <c r="Y7" s="8">
        <v>1</v>
      </c>
      <c r="Z7" s="8">
        <v>2</v>
      </c>
      <c r="AA7" s="8">
        <v>3</v>
      </c>
      <c r="AB7" s="8">
        <v>4</v>
      </c>
      <c r="AC7" s="8">
        <v>5</v>
      </c>
      <c r="AD7" s="8">
        <v>6</v>
      </c>
      <c r="AE7" s="8">
        <v>4</v>
      </c>
      <c r="AF7" s="8">
        <v>4</v>
      </c>
      <c r="AG7" s="8">
        <v>4</v>
      </c>
      <c r="AH7" s="8">
        <v>10</v>
      </c>
      <c r="AI7" s="8">
        <v>11</v>
      </c>
      <c r="AJ7" s="8">
        <v>12</v>
      </c>
      <c r="AK7" s="721"/>
      <c r="AL7" s="724"/>
      <c r="AM7" s="725"/>
      <c r="AN7" s="721"/>
      <c r="AO7" s="721"/>
      <c r="AP7" s="1"/>
    </row>
    <row r="8" spans="1:42" ht="15" customHeight="1">
      <c r="A8" s="679" t="s">
        <v>40</v>
      </c>
      <c r="B8" s="679" t="s">
        <v>39</v>
      </c>
      <c r="C8" s="679" t="s">
        <v>41</v>
      </c>
      <c r="D8" s="679" t="s">
        <v>159</v>
      </c>
      <c r="E8" s="697" t="s">
        <v>99</v>
      </c>
      <c r="F8" s="691">
        <v>12</v>
      </c>
      <c r="G8" s="688" t="s">
        <v>64</v>
      </c>
      <c r="H8" s="697" t="s">
        <v>65</v>
      </c>
      <c r="I8" s="691" t="s">
        <v>61</v>
      </c>
      <c r="J8" s="691" t="s">
        <v>62</v>
      </c>
      <c r="K8" s="693">
        <v>25</v>
      </c>
      <c r="L8" s="693">
        <v>25</v>
      </c>
      <c r="M8" s="693">
        <v>25</v>
      </c>
      <c r="N8" s="693">
        <v>25</v>
      </c>
      <c r="O8" s="697" t="s">
        <v>99</v>
      </c>
      <c r="P8" s="699" t="s">
        <v>42</v>
      </c>
      <c r="Q8" s="700" t="s">
        <v>43</v>
      </c>
      <c r="R8" s="692">
        <v>0</v>
      </c>
      <c r="S8" s="701" t="s">
        <v>74</v>
      </c>
      <c r="T8" s="672">
        <v>530106</v>
      </c>
      <c r="U8" s="675">
        <v>500</v>
      </c>
      <c r="V8" s="675">
        <v>0</v>
      </c>
      <c r="W8" s="675">
        <v>0</v>
      </c>
      <c r="X8" s="675">
        <v>0</v>
      </c>
      <c r="Y8" s="11">
        <f>100/12</f>
        <v>8.3333333333333339</v>
      </c>
      <c r="Z8" s="11">
        <f t="shared" ref="Z8:AJ8" si="0">100/12</f>
        <v>8.3333333333333339</v>
      </c>
      <c r="AA8" s="11">
        <f t="shared" si="0"/>
        <v>8.3333333333333339</v>
      </c>
      <c r="AB8" s="11">
        <f t="shared" si="0"/>
        <v>8.3333333333333339</v>
      </c>
      <c r="AC8" s="11">
        <f t="shared" si="0"/>
        <v>8.3333333333333339</v>
      </c>
      <c r="AD8" s="11">
        <f t="shared" si="0"/>
        <v>8.3333333333333339</v>
      </c>
      <c r="AE8" s="11">
        <f t="shared" si="0"/>
        <v>8.3333333333333339</v>
      </c>
      <c r="AF8" s="11">
        <f t="shared" si="0"/>
        <v>8.3333333333333339</v>
      </c>
      <c r="AG8" s="11">
        <f t="shared" si="0"/>
        <v>8.3333333333333339</v>
      </c>
      <c r="AH8" s="11">
        <f t="shared" si="0"/>
        <v>8.3333333333333339</v>
      </c>
      <c r="AI8" s="11">
        <f t="shared" si="0"/>
        <v>8.3333333333333339</v>
      </c>
      <c r="AJ8" s="11">
        <f t="shared" si="0"/>
        <v>8.3333333333333339</v>
      </c>
      <c r="AK8" s="707" t="s">
        <v>85</v>
      </c>
      <c r="AL8" s="708" t="s">
        <v>86</v>
      </c>
      <c r="AM8" s="709"/>
      <c r="AN8" s="691" t="s">
        <v>87</v>
      </c>
      <c r="AO8" s="691" t="s">
        <v>88</v>
      </c>
      <c r="AP8" s="1"/>
    </row>
    <row r="9" spans="1:42">
      <c r="A9" s="680"/>
      <c r="B9" s="680"/>
      <c r="C9" s="680"/>
      <c r="D9" s="680"/>
      <c r="E9" s="677"/>
      <c r="F9" s="691"/>
      <c r="G9" s="689"/>
      <c r="H9" s="677"/>
      <c r="I9" s="691"/>
      <c r="J9" s="691"/>
      <c r="K9" s="693"/>
      <c r="L9" s="693"/>
      <c r="M9" s="693"/>
      <c r="N9" s="693"/>
      <c r="O9" s="677"/>
      <c r="P9" s="699"/>
      <c r="Q9" s="700"/>
      <c r="R9" s="693"/>
      <c r="S9" s="701"/>
      <c r="T9" s="673"/>
      <c r="U9" s="675"/>
      <c r="V9" s="675"/>
      <c r="W9" s="675"/>
      <c r="X9" s="675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707"/>
      <c r="AL9" s="710"/>
      <c r="AM9" s="711"/>
      <c r="AN9" s="691"/>
      <c r="AO9" s="691"/>
      <c r="AP9" s="1"/>
    </row>
    <row r="10" spans="1:42">
      <c r="A10" s="680"/>
      <c r="B10" s="680"/>
      <c r="C10" s="680"/>
      <c r="D10" s="680"/>
      <c r="E10" s="677"/>
      <c r="F10" s="691"/>
      <c r="G10" s="690"/>
      <c r="H10" s="698"/>
      <c r="I10" s="691"/>
      <c r="J10" s="691"/>
      <c r="K10" s="693"/>
      <c r="L10" s="693"/>
      <c r="M10" s="693"/>
      <c r="N10" s="693"/>
      <c r="O10" s="678"/>
      <c r="P10" s="699"/>
      <c r="Q10" s="700"/>
      <c r="R10" s="693"/>
      <c r="S10" s="701"/>
      <c r="T10" s="674"/>
      <c r="U10" s="675"/>
      <c r="V10" s="675"/>
      <c r="W10" s="675"/>
      <c r="X10" s="67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707"/>
      <c r="AL10" s="712"/>
      <c r="AM10" s="713"/>
      <c r="AN10" s="691"/>
      <c r="AO10" s="691"/>
      <c r="AP10" s="1"/>
    </row>
    <row r="11" spans="1:42" ht="15" hidden="1" customHeight="1">
      <c r="A11" s="680"/>
      <c r="B11" s="680"/>
      <c r="C11" s="680"/>
      <c r="D11" s="680"/>
      <c r="E11" s="676" t="s">
        <v>44</v>
      </c>
      <c r="F11" s="691">
        <v>2</v>
      </c>
      <c r="G11" s="688" t="s">
        <v>64</v>
      </c>
      <c r="H11" s="697" t="s">
        <v>66</v>
      </c>
      <c r="I11" s="691" t="s">
        <v>63</v>
      </c>
      <c r="J11" s="691" t="s">
        <v>62</v>
      </c>
      <c r="K11" s="693">
        <v>50</v>
      </c>
      <c r="L11" s="693">
        <v>50</v>
      </c>
      <c r="M11" s="693"/>
      <c r="N11" s="693"/>
      <c r="O11" s="676" t="s">
        <v>44</v>
      </c>
      <c r="P11" s="699" t="s">
        <v>45</v>
      </c>
      <c r="Q11" s="700" t="s">
        <v>46</v>
      </c>
      <c r="R11" s="692">
        <v>0</v>
      </c>
      <c r="S11" s="701" t="s">
        <v>75</v>
      </c>
      <c r="T11" s="672">
        <v>530804</v>
      </c>
      <c r="U11" s="675">
        <v>0</v>
      </c>
      <c r="V11" s="675"/>
      <c r="W11" s="675">
        <v>0</v>
      </c>
      <c r="X11" s="675">
        <v>0</v>
      </c>
      <c r="Y11" s="10"/>
      <c r="Z11" s="10">
        <v>25</v>
      </c>
      <c r="AA11" s="10">
        <v>25</v>
      </c>
      <c r="AB11" s="10">
        <v>25</v>
      </c>
      <c r="AC11" s="10">
        <v>25</v>
      </c>
      <c r="AD11" s="10"/>
      <c r="AE11" s="10"/>
      <c r="AF11" s="10"/>
      <c r="AG11" s="10"/>
      <c r="AH11" s="10"/>
      <c r="AI11" s="10"/>
      <c r="AJ11" s="10"/>
      <c r="AK11" s="707" t="s">
        <v>85</v>
      </c>
      <c r="AL11" s="708" t="s">
        <v>89</v>
      </c>
      <c r="AM11" s="709"/>
      <c r="AN11" s="691" t="s">
        <v>117</v>
      </c>
      <c r="AO11" s="691" t="s">
        <v>91</v>
      </c>
    </row>
    <row r="12" spans="1:42" hidden="1">
      <c r="A12" s="680"/>
      <c r="B12" s="680"/>
      <c r="C12" s="680"/>
      <c r="D12" s="680"/>
      <c r="E12" s="677"/>
      <c r="F12" s="691"/>
      <c r="G12" s="689"/>
      <c r="H12" s="677"/>
      <c r="I12" s="691"/>
      <c r="J12" s="691"/>
      <c r="K12" s="693"/>
      <c r="L12" s="693"/>
      <c r="M12" s="693"/>
      <c r="N12" s="693"/>
      <c r="O12" s="677"/>
      <c r="P12" s="699"/>
      <c r="Q12" s="700"/>
      <c r="R12" s="693"/>
      <c r="S12" s="701"/>
      <c r="T12" s="673"/>
      <c r="U12" s="675"/>
      <c r="V12" s="675"/>
      <c r="W12" s="675"/>
      <c r="X12" s="675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707"/>
      <c r="AL12" s="710"/>
      <c r="AM12" s="711"/>
      <c r="AN12" s="691"/>
      <c r="AO12" s="691"/>
    </row>
    <row r="13" spans="1:42" hidden="1">
      <c r="A13" s="680"/>
      <c r="B13" s="680"/>
      <c r="C13" s="680"/>
      <c r="D13" s="680"/>
      <c r="E13" s="677"/>
      <c r="F13" s="691"/>
      <c r="G13" s="690"/>
      <c r="H13" s="698"/>
      <c r="I13" s="691"/>
      <c r="J13" s="691"/>
      <c r="K13" s="693"/>
      <c r="L13" s="693"/>
      <c r="M13" s="693"/>
      <c r="N13" s="693"/>
      <c r="O13" s="677"/>
      <c r="P13" s="699"/>
      <c r="Q13" s="700"/>
      <c r="R13" s="693"/>
      <c r="S13" s="701"/>
      <c r="T13" s="674"/>
      <c r="U13" s="675"/>
      <c r="V13" s="675"/>
      <c r="W13" s="675"/>
      <c r="X13" s="675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707"/>
      <c r="AL13" s="712"/>
      <c r="AM13" s="713"/>
      <c r="AN13" s="691"/>
      <c r="AO13" s="691"/>
    </row>
    <row r="14" spans="1:42" ht="15" hidden="1" customHeight="1">
      <c r="A14" s="680"/>
      <c r="B14" s="680"/>
      <c r="C14" s="680"/>
      <c r="D14" s="680"/>
      <c r="E14" s="677"/>
      <c r="F14" s="691">
        <v>2</v>
      </c>
      <c r="G14" s="688" t="s">
        <v>64</v>
      </c>
      <c r="H14" s="697" t="s">
        <v>67</v>
      </c>
      <c r="I14" s="691" t="s">
        <v>63</v>
      </c>
      <c r="J14" s="691" t="s">
        <v>62</v>
      </c>
      <c r="K14" s="693">
        <v>50</v>
      </c>
      <c r="L14" s="693">
        <v>50</v>
      </c>
      <c r="M14" s="693"/>
      <c r="N14" s="693"/>
      <c r="O14" s="677"/>
      <c r="P14" s="699" t="s">
        <v>47</v>
      </c>
      <c r="Q14" s="700" t="s">
        <v>48</v>
      </c>
      <c r="R14" s="692">
        <v>0</v>
      </c>
      <c r="S14" s="701" t="s">
        <v>76</v>
      </c>
      <c r="T14" s="672">
        <v>530805</v>
      </c>
      <c r="U14" s="675"/>
      <c r="V14" s="675">
        <v>0</v>
      </c>
      <c r="W14" s="675">
        <v>0</v>
      </c>
      <c r="X14" s="675">
        <v>0</v>
      </c>
      <c r="Y14" s="10"/>
      <c r="Z14" s="10">
        <v>25</v>
      </c>
      <c r="AA14" s="10">
        <v>25</v>
      </c>
      <c r="AB14" s="10">
        <v>25</v>
      </c>
      <c r="AC14" s="10">
        <v>25</v>
      </c>
      <c r="AD14" s="10"/>
      <c r="AE14" s="10"/>
      <c r="AF14" s="10"/>
      <c r="AG14" s="10"/>
      <c r="AH14" s="10"/>
      <c r="AI14" s="10"/>
      <c r="AJ14" s="10"/>
      <c r="AK14" s="707" t="s">
        <v>85</v>
      </c>
      <c r="AL14" s="708" t="s">
        <v>89</v>
      </c>
      <c r="AM14" s="709"/>
      <c r="AN14" s="691" t="s">
        <v>117</v>
      </c>
      <c r="AO14" s="691" t="s">
        <v>91</v>
      </c>
    </row>
    <row r="15" spans="1:42" hidden="1">
      <c r="A15" s="680"/>
      <c r="B15" s="680"/>
      <c r="C15" s="680"/>
      <c r="D15" s="680"/>
      <c r="E15" s="677"/>
      <c r="F15" s="691"/>
      <c r="G15" s="689"/>
      <c r="H15" s="677"/>
      <c r="I15" s="691"/>
      <c r="J15" s="691"/>
      <c r="K15" s="693"/>
      <c r="L15" s="693"/>
      <c r="M15" s="693"/>
      <c r="N15" s="693"/>
      <c r="O15" s="677"/>
      <c r="P15" s="699"/>
      <c r="Q15" s="700"/>
      <c r="R15" s="693"/>
      <c r="S15" s="701"/>
      <c r="T15" s="673"/>
      <c r="U15" s="675"/>
      <c r="V15" s="675"/>
      <c r="W15" s="675"/>
      <c r="X15" s="675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07"/>
      <c r="AL15" s="710"/>
      <c r="AM15" s="711"/>
      <c r="AN15" s="691"/>
      <c r="AO15" s="691"/>
    </row>
    <row r="16" spans="1:42" hidden="1">
      <c r="A16" s="680"/>
      <c r="B16" s="680"/>
      <c r="C16" s="680"/>
      <c r="D16" s="680"/>
      <c r="E16" s="678"/>
      <c r="F16" s="691"/>
      <c r="G16" s="690"/>
      <c r="H16" s="698"/>
      <c r="I16" s="691"/>
      <c r="J16" s="691"/>
      <c r="K16" s="693"/>
      <c r="L16" s="693"/>
      <c r="M16" s="693"/>
      <c r="N16" s="693"/>
      <c r="O16" s="678"/>
      <c r="P16" s="699"/>
      <c r="Q16" s="700"/>
      <c r="R16" s="693"/>
      <c r="S16" s="701"/>
      <c r="T16" s="674"/>
      <c r="U16" s="675"/>
      <c r="V16" s="675"/>
      <c r="W16" s="675"/>
      <c r="X16" s="675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707"/>
      <c r="AL16" s="712"/>
      <c r="AM16" s="713"/>
      <c r="AN16" s="691"/>
      <c r="AO16" s="691"/>
    </row>
    <row r="17" spans="1:41" s="241" customFormat="1" ht="15" customHeight="1">
      <c r="A17" s="680"/>
      <c r="B17" s="680"/>
      <c r="C17" s="680"/>
      <c r="D17" s="680"/>
      <c r="E17" s="676" t="s">
        <v>102</v>
      </c>
      <c r="F17" s="691">
        <v>2</v>
      </c>
      <c r="G17" s="688" t="s">
        <v>64</v>
      </c>
      <c r="H17" s="236"/>
      <c r="I17" s="237"/>
      <c r="J17" s="237"/>
      <c r="K17" s="238"/>
      <c r="L17" s="238"/>
      <c r="M17" s="238"/>
      <c r="N17" s="238"/>
      <c r="O17" s="694" t="s">
        <v>102</v>
      </c>
      <c r="P17" s="685"/>
      <c r="Q17" s="682"/>
      <c r="R17" s="679"/>
      <c r="S17" s="663" t="s">
        <v>1260</v>
      </c>
      <c r="T17" s="666">
        <v>510507</v>
      </c>
      <c r="U17" s="669">
        <v>9500</v>
      </c>
      <c r="V17" s="669"/>
      <c r="W17" s="669"/>
      <c r="X17" s="714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707" t="s">
        <v>85</v>
      </c>
      <c r="AL17" s="708" t="s">
        <v>109</v>
      </c>
      <c r="AM17" s="709"/>
      <c r="AN17" s="691" t="s">
        <v>118</v>
      </c>
      <c r="AO17" s="691" t="s">
        <v>110</v>
      </c>
    </row>
    <row r="18" spans="1:41" s="241" customFormat="1">
      <c r="A18" s="680"/>
      <c r="B18" s="680"/>
      <c r="C18" s="680"/>
      <c r="D18" s="680"/>
      <c r="E18" s="677"/>
      <c r="F18" s="691"/>
      <c r="G18" s="689"/>
      <c r="H18" s="236"/>
      <c r="I18" s="237"/>
      <c r="J18" s="237"/>
      <c r="K18" s="238"/>
      <c r="L18" s="238"/>
      <c r="M18" s="238"/>
      <c r="N18" s="238"/>
      <c r="O18" s="695"/>
      <c r="P18" s="686"/>
      <c r="Q18" s="683"/>
      <c r="R18" s="680"/>
      <c r="S18" s="664"/>
      <c r="T18" s="667"/>
      <c r="U18" s="670"/>
      <c r="V18" s="670"/>
      <c r="W18" s="670"/>
      <c r="X18" s="715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707"/>
      <c r="AL18" s="710"/>
      <c r="AM18" s="711"/>
      <c r="AN18" s="691"/>
      <c r="AO18" s="691"/>
    </row>
    <row r="19" spans="1:41" s="241" customFormat="1">
      <c r="A19" s="680"/>
      <c r="B19" s="680"/>
      <c r="C19" s="680"/>
      <c r="D19" s="680"/>
      <c r="E19" s="677"/>
      <c r="F19" s="691"/>
      <c r="G19" s="690"/>
      <c r="H19" s="236"/>
      <c r="I19" s="237"/>
      <c r="J19" s="237"/>
      <c r="K19" s="238"/>
      <c r="L19" s="238"/>
      <c r="M19" s="238"/>
      <c r="N19" s="238"/>
      <c r="O19" s="695"/>
      <c r="P19" s="687"/>
      <c r="Q19" s="684"/>
      <c r="R19" s="681"/>
      <c r="S19" s="665"/>
      <c r="T19" s="668"/>
      <c r="U19" s="671"/>
      <c r="V19" s="671"/>
      <c r="W19" s="671"/>
      <c r="X19" s="716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707"/>
      <c r="AL19" s="712"/>
      <c r="AM19" s="713"/>
      <c r="AN19" s="691"/>
      <c r="AO19" s="691"/>
    </row>
    <row r="20" spans="1:41" s="241" customFormat="1">
      <c r="A20" s="680"/>
      <c r="B20" s="680"/>
      <c r="C20" s="680"/>
      <c r="D20" s="680"/>
      <c r="E20" s="677"/>
      <c r="F20" s="691">
        <v>3</v>
      </c>
      <c r="G20" s="688" t="s">
        <v>64</v>
      </c>
      <c r="H20" s="236"/>
      <c r="I20" s="237"/>
      <c r="J20" s="237"/>
      <c r="K20" s="238"/>
      <c r="L20" s="238"/>
      <c r="M20" s="238"/>
      <c r="N20" s="238"/>
      <c r="O20" s="695"/>
      <c r="P20" s="685"/>
      <c r="Q20" s="682"/>
      <c r="R20" s="679"/>
      <c r="S20" s="663" t="s">
        <v>108</v>
      </c>
      <c r="T20" s="666">
        <v>510509</v>
      </c>
      <c r="U20" s="669">
        <v>1000</v>
      </c>
      <c r="V20" s="669"/>
      <c r="W20" s="669"/>
      <c r="X20" s="714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707" t="s">
        <v>85</v>
      </c>
      <c r="AL20" s="708" t="s">
        <v>109</v>
      </c>
      <c r="AM20" s="709"/>
      <c r="AN20" s="691" t="s">
        <v>118</v>
      </c>
      <c r="AO20" s="691" t="s">
        <v>110</v>
      </c>
    </row>
    <row r="21" spans="1:41" s="241" customFormat="1">
      <c r="A21" s="680"/>
      <c r="B21" s="680"/>
      <c r="C21" s="680"/>
      <c r="D21" s="680"/>
      <c r="E21" s="677"/>
      <c r="F21" s="691"/>
      <c r="G21" s="689"/>
      <c r="H21" s="236"/>
      <c r="I21" s="237"/>
      <c r="J21" s="237"/>
      <c r="K21" s="238"/>
      <c r="L21" s="238"/>
      <c r="M21" s="238"/>
      <c r="N21" s="238"/>
      <c r="O21" s="695"/>
      <c r="P21" s="686"/>
      <c r="Q21" s="683"/>
      <c r="R21" s="680"/>
      <c r="S21" s="664"/>
      <c r="T21" s="667"/>
      <c r="U21" s="670"/>
      <c r="V21" s="670"/>
      <c r="W21" s="670"/>
      <c r="X21" s="715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707"/>
      <c r="AL21" s="710"/>
      <c r="AM21" s="711"/>
      <c r="AN21" s="691"/>
      <c r="AO21" s="691"/>
    </row>
    <row r="22" spans="1:41" s="241" customFormat="1">
      <c r="A22" s="680"/>
      <c r="B22" s="680"/>
      <c r="C22" s="680"/>
      <c r="D22" s="680"/>
      <c r="E22" s="677"/>
      <c r="F22" s="691"/>
      <c r="G22" s="690"/>
      <c r="H22" s="236"/>
      <c r="I22" s="237"/>
      <c r="J22" s="237"/>
      <c r="K22" s="238"/>
      <c r="L22" s="238"/>
      <c r="M22" s="238"/>
      <c r="N22" s="238"/>
      <c r="O22" s="695"/>
      <c r="P22" s="687"/>
      <c r="Q22" s="684"/>
      <c r="R22" s="681"/>
      <c r="S22" s="665"/>
      <c r="T22" s="668"/>
      <c r="U22" s="671"/>
      <c r="V22" s="671"/>
      <c r="W22" s="671"/>
      <c r="X22" s="716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707"/>
      <c r="AL22" s="712"/>
      <c r="AM22" s="713"/>
      <c r="AN22" s="691"/>
      <c r="AO22" s="691"/>
    </row>
    <row r="23" spans="1:41" ht="15" customHeight="1">
      <c r="A23" s="680"/>
      <c r="B23" s="680"/>
      <c r="C23" s="680"/>
      <c r="D23" s="680"/>
      <c r="E23" s="677"/>
      <c r="F23" s="691">
        <v>4</v>
      </c>
      <c r="G23" s="688" t="s">
        <v>64</v>
      </c>
      <c r="H23" s="697" t="s">
        <v>146</v>
      </c>
      <c r="I23" s="691" t="s">
        <v>63</v>
      </c>
      <c r="J23" s="691" t="s">
        <v>62</v>
      </c>
      <c r="K23" s="693">
        <v>25</v>
      </c>
      <c r="L23" s="693">
        <v>25</v>
      </c>
      <c r="M23" s="693">
        <v>25</v>
      </c>
      <c r="N23" s="693">
        <v>25</v>
      </c>
      <c r="O23" s="695"/>
      <c r="P23" s="699" t="s">
        <v>1070</v>
      </c>
      <c r="Q23" s="700" t="s">
        <v>103</v>
      </c>
      <c r="R23" s="692">
        <v>0</v>
      </c>
      <c r="S23" s="701" t="s">
        <v>106</v>
      </c>
      <c r="T23" s="672">
        <v>530301</v>
      </c>
      <c r="U23" s="675">
        <v>500</v>
      </c>
      <c r="V23" s="675">
        <v>0</v>
      </c>
      <c r="W23" s="675">
        <v>0</v>
      </c>
      <c r="X23" s="675">
        <v>0</v>
      </c>
      <c r="Y23" s="11">
        <f>100/12</f>
        <v>8.3333333333333339</v>
      </c>
      <c r="Z23" s="11">
        <f t="shared" ref="Z23:AJ23" si="1">100/12</f>
        <v>8.3333333333333339</v>
      </c>
      <c r="AA23" s="11">
        <f t="shared" si="1"/>
        <v>8.3333333333333339</v>
      </c>
      <c r="AB23" s="11">
        <f t="shared" si="1"/>
        <v>8.3333333333333339</v>
      </c>
      <c r="AC23" s="11">
        <f t="shared" si="1"/>
        <v>8.3333333333333339</v>
      </c>
      <c r="AD23" s="11">
        <f t="shared" si="1"/>
        <v>8.3333333333333339</v>
      </c>
      <c r="AE23" s="11">
        <f t="shared" si="1"/>
        <v>8.3333333333333339</v>
      </c>
      <c r="AF23" s="11">
        <f t="shared" si="1"/>
        <v>8.3333333333333339</v>
      </c>
      <c r="AG23" s="11">
        <f t="shared" si="1"/>
        <v>8.3333333333333339</v>
      </c>
      <c r="AH23" s="11">
        <f t="shared" si="1"/>
        <v>8.3333333333333339</v>
      </c>
      <c r="AI23" s="11">
        <f t="shared" si="1"/>
        <v>8.3333333333333339</v>
      </c>
      <c r="AJ23" s="11">
        <f t="shared" si="1"/>
        <v>8.3333333333333339</v>
      </c>
      <c r="AK23" s="707" t="s">
        <v>85</v>
      </c>
      <c r="AL23" s="708" t="s">
        <v>109</v>
      </c>
      <c r="AM23" s="709"/>
      <c r="AN23" s="691" t="s">
        <v>118</v>
      </c>
      <c r="AO23" s="691" t="s">
        <v>110</v>
      </c>
    </row>
    <row r="24" spans="1:41">
      <c r="A24" s="680"/>
      <c r="B24" s="680"/>
      <c r="C24" s="680"/>
      <c r="D24" s="680"/>
      <c r="E24" s="677"/>
      <c r="F24" s="691"/>
      <c r="G24" s="689"/>
      <c r="H24" s="677"/>
      <c r="I24" s="691"/>
      <c r="J24" s="691"/>
      <c r="K24" s="693"/>
      <c r="L24" s="693"/>
      <c r="M24" s="693"/>
      <c r="N24" s="693"/>
      <c r="O24" s="695"/>
      <c r="P24" s="699"/>
      <c r="Q24" s="700"/>
      <c r="R24" s="693"/>
      <c r="S24" s="701"/>
      <c r="T24" s="673"/>
      <c r="U24" s="675"/>
      <c r="V24" s="675"/>
      <c r="W24" s="675"/>
      <c r="X24" s="675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707"/>
      <c r="AL24" s="710"/>
      <c r="AM24" s="711"/>
      <c r="AN24" s="691"/>
      <c r="AO24" s="691"/>
    </row>
    <row r="25" spans="1:41">
      <c r="A25" s="680"/>
      <c r="B25" s="680"/>
      <c r="C25" s="680"/>
      <c r="D25" s="680"/>
      <c r="E25" s="677"/>
      <c r="F25" s="691"/>
      <c r="G25" s="690"/>
      <c r="H25" s="698"/>
      <c r="I25" s="691"/>
      <c r="J25" s="691"/>
      <c r="K25" s="693"/>
      <c r="L25" s="693"/>
      <c r="M25" s="693"/>
      <c r="N25" s="693"/>
      <c r="O25" s="695"/>
      <c r="P25" s="699"/>
      <c r="Q25" s="700"/>
      <c r="R25" s="693"/>
      <c r="S25" s="701"/>
      <c r="T25" s="674"/>
      <c r="U25" s="675"/>
      <c r="V25" s="675"/>
      <c r="W25" s="675"/>
      <c r="X25" s="675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707"/>
      <c r="AL25" s="712"/>
      <c r="AM25" s="713"/>
      <c r="AN25" s="691"/>
      <c r="AO25" s="691"/>
    </row>
    <row r="26" spans="1:41" ht="15" customHeight="1">
      <c r="A26" s="680"/>
      <c r="B26" s="680"/>
      <c r="C26" s="680"/>
      <c r="D26" s="680"/>
      <c r="E26" s="677"/>
      <c r="F26" s="691">
        <v>4</v>
      </c>
      <c r="G26" s="688" t="s">
        <v>64</v>
      </c>
      <c r="H26" s="697" t="s">
        <v>147</v>
      </c>
      <c r="I26" s="691" t="s">
        <v>63</v>
      </c>
      <c r="J26" s="691" t="s">
        <v>62</v>
      </c>
      <c r="K26" s="693">
        <v>25</v>
      </c>
      <c r="L26" s="693">
        <v>25</v>
      </c>
      <c r="M26" s="693">
        <v>25</v>
      </c>
      <c r="N26" s="693">
        <v>25</v>
      </c>
      <c r="O26" s="695"/>
      <c r="P26" s="699" t="s">
        <v>104</v>
      </c>
      <c r="Q26" s="700" t="s">
        <v>104</v>
      </c>
      <c r="R26" s="692">
        <v>0</v>
      </c>
      <c r="S26" s="701" t="s">
        <v>107</v>
      </c>
      <c r="T26" s="672">
        <v>530303</v>
      </c>
      <c r="U26" s="675">
        <v>1000</v>
      </c>
      <c r="V26" s="675">
        <v>0</v>
      </c>
      <c r="W26" s="675">
        <v>0</v>
      </c>
      <c r="X26" s="675">
        <v>0</v>
      </c>
      <c r="Y26" s="11">
        <f>100/12</f>
        <v>8.3333333333333339</v>
      </c>
      <c r="Z26" s="11">
        <f t="shared" ref="Z26:AJ26" si="2">100/12</f>
        <v>8.3333333333333339</v>
      </c>
      <c r="AA26" s="11">
        <f t="shared" si="2"/>
        <v>8.3333333333333339</v>
      </c>
      <c r="AB26" s="11">
        <f t="shared" si="2"/>
        <v>8.3333333333333339</v>
      </c>
      <c r="AC26" s="11">
        <f t="shared" si="2"/>
        <v>8.3333333333333339</v>
      </c>
      <c r="AD26" s="11">
        <f t="shared" si="2"/>
        <v>8.3333333333333339</v>
      </c>
      <c r="AE26" s="11">
        <f t="shared" si="2"/>
        <v>8.3333333333333339</v>
      </c>
      <c r="AF26" s="11">
        <f t="shared" si="2"/>
        <v>8.3333333333333339</v>
      </c>
      <c r="AG26" s="11">
        <f t="shared" si="2"/>
        <v>8.3333333333333339</v>
      </c>
      <c r="AH26" s="11">
        <f t="shared" si="2"/>
        <v>8.3333333333333339</v>
      </c>
      <c r="AI26" s="11">
        <f t="shared" si="2"/>
        <v>8.3333333333333339</v>
      </c>
      <c r="AJ26" s="11">
        <f t="shared" si="2"/>
        <v>8.3333333333333339</v>
      </c>
      <c r="AK26" s="707" t="s">
        <v>85</v>
      </c>
      <c r="AL26" s="708" t="s">
        <v>109</v>
      </c>
      <c r="AM26" s="709"/>
      <c r="AN26" s="691" t="s">
        <v>118</v>
      </c>
      <c r="AO26" s="691" t="s">
        <v>110</v>
      </c>
    </row>
    <row r="27" spans="1:41">
      <c r="A27" s="680"/>
      <c r="B27" s="680"/>
      <c r="C27" s="680"/>
      <c r="D27" s="680"/>
      <c r="E27" s="677"/>
      <c r="F27" s="691"/>
      <c r="G27" s="689"/>
      <c r="H27" s="677"/>
      <c r="I27" s="691"/>
      <c r="J27" s="691"/>
      <c r="K27" s="693"/>
      <c r="L27" s="693"/>
      <c r="M27" s="693"/>
      <c r="N27" s="693"/>
      <c r="O27" s="695"/>
      <c r="P27" s="699"/>
      <c r="Q27" s="700"/>
      <c r="R27" s="693"/>
      <c r="S27" s="701"/>
      <c r="T27" s="673"/>
      <c r="U27" s="675"/>
      <c r="V27" s="675"/>
      <c r="W27" s="675"/>
      <c r="X27" s="675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707"/>
      <c r="AL27" s="710"/>
      <c r="AM27" s="711"/>
      <c r="AN27" s="691"/>
      <c r="AO27" s="691"/>
    </row>
    <row r="28" spans="1:41">
      <c r="A28" s="680"/>
      <c r="B28" s="680"/>
      <c r="C28" s="680"/>
      <c r="D28" s="680"/>
      <c r="E28" s="677"/>
      <c r="F28" s="691"/>
      <c r="G28" s="690"/>
      <c r="H28" s="698"/>
      <c r="I28" s="691"/>
      <c r="J28" s="691"/>
      <c r="K28" s="693"/>
      <c r="L28" s="693"/>
      <c r="M28" s="693"/>
      <c r="N28" s="693"/>
      <c r="O28" s="695"/>
      <c r="P28" s="699"/>
      <c r="Q28" s="700"/>
      <c r="R28" s="693"/>
      <c r="S28" s="701"/>
      <c r="T28" s="674"/>
      <c r="U28" s="675"/>
      <c r="V28" s="675"/>
      <c r="W28" s="675"/>
      <c r="X28" s="675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707"/>
      <c r="AL28" s="712"/>
      <c r="AM28" s="713"/>
      <c r="AN28" s="691"/>
      <c r="AO28" s="691"/>
    </row>
    <row r="29" spans="1:41" ht="15" customHeight="1">
      <c r="A29" s="680"/>
      <c r="B29" s="680"/>
      <c r="C29" s="680"/>
      <c r="D29" s="680"/>
      <c r="E29" s="677"/>
      <c r="F29" s="691">
        <v>4</v>
      </c>
      <c r="G29" s="688" t="s">
        <v>64</v>
      </c>
      <c r="H29" s="697" t="s">
        <v>148</v>
      </c>
      <c r="I29" s="691" t="s">
        <v>63</v>
      </c>
      <c r="J29" s="691" t="s">
        <v>62</v>
      </c>
      <c r="K29" s="693">
        <v>25</v>
      </c>
      <c r="L29" s="693">
        <v>25</v>
      </c>
      <c r="M29" s="693">
        <v>25</v>
      </c>
      <c r="N29" s="693">
        <v>25</v>
      </c>
      <c r="O29" s="695"/>
      <c r="P29" s="700" t="s">
        <v>105</v>
      </c>
      <c r="Q29" s="700" t="s">
        <v>105</v>
      </c>
      <c r="R29" s="692">
        <v>0</v>
      </c>
      <c r="S29" s="701" t="s">
        <v>108</v>
      </c>
      <c r="T29" s="672">
        <v>510509</v>
      </c>
      <c r="U29" s="675"/>
      <c r="V29" s="675">
        <v>0</v>
      </c>
      <c r="W29" s="675">
        <v>0</v>
      </c>
      <c r="X29" s="675">
        <v>0</v>
      </c>
      <c r="Y29" s="11">
        <f>100/12</f>
        <v>8.3333333333333339</v>
      </c>
      <c r="Z29" s="11">
        <f t="shared" ref="Z29:AJ29" si="3">100/12</f>
        <v>8.3333333333333339</v>
      </c>
      <c r="AA29" s="11">
        <f t="shared" si="3"/>
        <v>8.3333333333333339</v>
      </c>
      <c r="AB29" s="11">
        <f t="shared" si="3"/>
        <v>8.3333333333333339</v>
      </c>
      <c r="AC29" s="11">
        <f t="shared" si="3"/>
        <v>8.3333333333333339</v>
      </c>
      <c r="AD29" s="11">
        <f t="shared" si="3"/>
        <v>8.3333333333333339</v>
      </c>
      <c r="AE29" s="11">
        <f t="shared" si="3"/>
        <v>8.3333333333333339</v>
      </c>
      <c r="AF29" s="11">
        <f t="shared" si="3"/>
        <v>8.3333333333333339</v>
      </c>
      <c r="AG29" s="11">
        <f t="shared" si="3"/>
        <v>8.3333333333333339</v>
      </c>
      <c r="AH29" s="11">
        <f t="shared" si="3"/>
        <v>8.3333333333333339</v>
      </c>
      <c r="AI29" s="11">
        <f t="shared" si="3"/>
        <v>8.3333333333333339</v>
      </c>
      <c r="AJ29" s="11">
        <f t="shared" si="3"/>
        <v>8.3333333333333339</v>
      </c>
      <c r="AK29" s="707" t="s">
        <v>85</v>
      </c>
      <c r="AL29" s="708" t="s">
        <v>109</v>
      </c>
      <c r="AM29" s="709"/>
      <c r="AN29" s="691" t="s">
        <v>118</v>
      </c>
      <c r="AO29" s="691" t="s">
        <v>110</v>
      </c>
    </row>
    <row r="30" spans="1:41">
      <c r="A30" s="680"/>
      <c r="B30" s="680"/>
      <c r="C30" s="680"/>
      <c r="D30" s="680"/>
      <c r="E30" s="677"/>
      <c r="F30" s="691"/>
      <c r="G30" s="689"/>
      <c r="H30" s="677"/>
      <c r="I30" s="691"/>
      <c r="J30" s="691"/>
      <c r="K30" s="693"/>
      <c r="L30" s="693"/>
      <c r="M30" s="693"/>
      <c r="N30" s="693"/>
      <c r="O30" s="695"/>
      <c r="P30" s="700"/>
      <c r="Q30" s="700"/>
      <c r="R30" s="693"/>
      <c r="S30" s="701"/>
      <c r="T30" s="673"/>
      <c r="U30" s="675"/>
      <c r="V30" s="675"/>
      <c r="W30" s="675"/>
      <c r="X30" s="675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707"/>
      <c r="AL30" s="710"/>
      <c r="AM30" s="711"/>
      <c r="AN30" s="691"/>
      <c r="AO30" s="691"/>
    </row>
    <row r="31" spans="1:41">
      <c r="A31" s="680"/>
      <c r="B31" s="680"/>
      <c r="C31" s="680"/>
      <c r="D31" s="680"/>
      <c r="E31" s="677"/>
      <c r="F31" s="691"/>
      <c r="G31" s="690"/>
      <c r="H31" s="698"/>
      <c r="I31" s="691"/>
      <c r="J31" s="691"/>
      <c r="K31" s="693"/>
      <c r="L31" s="693"/>
      <c r="M31" s="693"/>
      <c r="N31" s="693"/>
      <c r="O31" s="695"/>
      <c r="P31" s="700"/>
      <c r="Q31" s="700"/>
      <c r="R31" s="693"/>
      <c r="S31" s="701"/>
      <c r="T31" s="674"/>
      <c r="U31" s="675"/>
      <c r="V31" s="675"/>
      <c r="W31" s="675"/>
      <c r="X31" s="67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707"/>
      <c r="AL31" s="712"/>
      <c r="AM31" s="713"/>
      <c r="AN31" s="691"/>
      <c r="AO31" s="691"/>
    </row>
    <row r="32" spans="1:41" ht="15" customHeight="1">
      <c r="A32" s="680"/>
      <c r="B32" s="680"/>
      <c r="C32" s="680"/>
      <c r="D32" s="680"/>
      <c r="E32" s="677"/>
      <c r="F32" s="691">
        <v>4</v>
      </c>
      <c r="G32" s="688" t="s">
        <v>64</v>
      </c>
      <c r="H32" s="697" t="s">
        <v>149</v>
      </c>
      <c r="I32" s="691" t="s">
        <v>63</v>
      </c>
      <c r="J32" s="691" t="s">
        <v>62</v>
      </c>
      <c r="K32" s="693">
        <v>25</v>
      </c>
      <c r="L32" s="693">
        <v>25</v>
      </c>
      <c r="M32" s="693">
        <v>25</v>
      </c>
      <c r="N32" s="693">
        <v>25</v>
      </c>
      <c r="O32" s="695"/>
      <c r="P32" s="699" t="s">
        <v>141</v>
      </c>
      <c r="Q32" s="700" t="s">
        <v>142</v>
      </c>
      <c r="R32" s="692">
        <v>0</v>
      </c>
      <c r="S32" s="701" t="s">
        <v>936</v>
      </c>
      <c r="T32" s="672">
        <v>530201</v>
      </c>
      <c r="U32" s="675">
        <v>1200</v>
      </c>
      <c r="V32" s="675">
        <v>0</v>
      </c>
      <c r="W32" s="675">
        <v>0</v>
      </c>
      <c r="X32" s="675">
        <v>0</v>
      </c>
      <c r="Y32" s="11">
        <f>100/12</f>
        <v>8.3333333333333339</v>
      </c>
      <c r="Z32" s="11">
        <f t="shared" ref="Z32:AJ32" si="4">100/12</f>
        <v>8.3333333333333339</v>
      </c>
      <c r="AA32" s="11">
        <f t="shared" si="4"/>
        <v>8.3333333333333339</v>
      </c>
      <c r="AB32" s="11">
        <f t="shared" si="4"/>
        <v>8.3333333333333339</v>
      </c>
      <c r="AC32" s="11">
        <f t="shared" si="4"/>
        <v>8.3333333333333339</v>
      </c>
      <c r="AD32" s="11">
        <f t="shared" si="4"/>
        <v>8.3333333333333339</v>
      </c>
      <c r="AE32" s="11">
        <f t="shared" si="4"/>
        <v>8.3333333333333339</v>
      </c>
      <c r="AF32" s="11">
        <f t="shared" si="4"/>
        <v>8.3333333333333339</v>
      </c>
      <c r="AG32" s="11">
        <f t="shared" si="4"/>
        <v>8.3333333333333339</v>
      </c>
      <c r="AH32" s="11">
        <f t="shared" si="4"/>
        <v>8.3333333333333339</v>
      </c>
      <c r="AI32" s="11">
        <f t="shared" si="4"/>
        <v>8.3333333333333339</v>
      </c>
      <c r="AJ32" s="11">
        <f t="shared" si="4"/>
        <v>8.3333333333333339</v>
      </c>
      <c r="AK32" s="707" t="s">
        <v>85</v>
      </c>
      <c r="AL32" s="708" t="s">
        <v>109</v>
      </c>
      <c r="AM32" s="709"/>
      <c r="AN32" s="691" t="s">
        <v>118</v>
      </c>
      <c r="AO32" s="691" t="s">
        <v>110</v>
      </c>
    </row>
    <row r="33" spans="1:41">
      <c r="A33" s="680"/>
      <c r="B33" s="680"/>
      <c r="C33" s="680"/>
      <c r="D33" s="680"/>
      <c r="E33" s="677"/>
      <c r="F33" s="691"/>
      <c r="G33" s="689"/>
      <c r="H33" s="677"/>
      <c r="I33" s="691"/>
      <c r="J33" s="691"/>
      <c r="K33" s="693"/>
      <c r="L33" s="693"/>
      <c r="M33" s="693"/>
      <c r="N33" s="693"/>
      <c r="O33" s="695"/>
      <c r="P33" s="699"/>
      <c r="Q33" s="700"/>
      <c r="R33" s="693"/>
      <c r="S33" s="701"/>
      <c r="T33" s="673"/>
      <c r="U33" s="675"/>
      <c r="V33" s="675"/>
      <c r="W33" s="675"/>
      <c r="X33" s="675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707"/>
      <c r="AL33" s="710"/>
      <c r="AM33" s="711"/>
      <c r="AN33" s="691"/>
      <c r="AO33" s="691"/>
    </row>
    <row r="34" spans="1:41">
      <c r="A34" s="680"/>
      <c r="B34" s="680"/>
      <c r="C34" s="680"/>
      <c r="D34" s="680"/>
      <c r="E34" s="677"/>
      <c r="F34" s="691"/>
      <c r="G34" s="690"/>
      <c r="H34" s="698"/>
      <c r="I34" s="691"/>
      <c r="J34" s="691"/>
      <c r="K34" s="693"/>
      <c r="L34" s="693"/>
      <c r="M34" s="693"/>
      <c r="N34" s="693"/>
      <c r="O34" s="695"/>
      <c r="P34" s="699"/>
      <c r="Q34" s="700"/>
      <c r="R34" s="693"/>
      <c r="S34" s="701"/>
      <c r="T34" s="674"/>
      <c r="U34" s="675"/>
      <c r="V34" s="675"/>
      <c r="W34" s="675"/>
      <c r="X34" s="675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707"/>
      <c r="AL34" s="712"/>
      <c r="AM34" s="713"/>
      <c r="AN34" s="691"/>
      <c r="AO34" s="691"/>
    </row>
    <row r="35" spans="1:41" ht="15" customHeight="1">
      <c r="A35" s="680"/>
      <c r="B35" s="680"/>
      <c r="C35" s="680"/>
      <c r="D35" s="680"/>
      <c r="E35" s="677"/>
      <c r="F35" s="691">
        <v>5</v>
      </c>
      <c r="G35" s="688" t="s">
        <v>64</v>
      </c>
      <c r="H35" s="697" t="s">
        <v>150</v>
      </c>
      <c r="I35" s="691" t="s">
        <v>63</v>
      </c>
      <c r="J35" s="691" t="s">
        <v>62</v>
      </c>
      <c r="K35" s="693">
        <v>25</v>
      </c>
      <c r="L35" s="693">
        <v>25</v>
      </c>
      <c r="M35" s="693">
        <v>25</v>
      </c>
      <c r="N35" s="693">
        <v>25</v>
      </c>
      <c r="O35" s="695"/>
      <c r="P35" s="699" t="s">
        <v>145</v>
      </c>
      <c r="Q35" s="699" t="s">
        <v>145</v>
      </c>
      <c r="R35" s="692">
        <v>0</v>
      </c>
      <c r="S35" s="701" t="s">
        <v>144</v>
      </c>
      <c r="T35" s="672">
        <v>530209</v>
      </c>
      <c r="U35" s="675">
        <v>800</v>
      </c>
      <c r="V35" s="675">
        <v>0</v>
      </c>
      <c r="W35" s="675">
        <v>0</v>
      </c>
      <c r="X35" s="675">
        <v>0</v>
      </c>
      <c r="Y35" s="11">
        <f>100/12</f>
        <v>8.3333333333333339</v>
      </c>
      <c r="Z35" s="11">
        <f t="shared" ref="Z35:AJ35" si="5">100/12</f>
        <v>8.3333333333333339</v>
      </c>
      <c r="AA35" s="11">
        <f t="shared" si="5"/>
        <v>8.3333333333333339</v>
      </c>
      <c r="AB35" s="11">
        <f t="shared" si="5"/>
        <v>8.3333333333333339</v>
      </c>
      <c r="AC35" s="11">
        <f t="shared" si="5"/>
        <v>8.3333333333333339</v>
      </c>
      <c r="AD35" s="11">
        <f t="shared" si="5"/>
        <v>8.3333333333333339</v>
      </c>
      <c r="AE35" s="11">
        <f t="shared" si="5"/>
        <v>8.3333333333333339</v>
      </c>
      <c r="AF35" s="11">
        <f t="shared" si="5"/>
        <v>8.3333333333333339</v>
      </c>
      <c r="AG35" s="11">
        <f t="shared" si="5"/>
        <v>8.3333333333333339</v>
      </c>
      <c r="AH35" s="11">
        <f t="shared" si="5"/>
        <v>8.3333333333333339</v>
      </c>
      <c r="AI35" s="11">
        <f t="shared" si="5"/>
        <v>8.3333333333333339</v>
      </c>
      <c r="AJ35" s="11">
        <f t="shared" si="5"/>
        <v>8.3333333333333339</v>
      </c>
      <c r="AK35" s="707" t="s">
        <v>85</v>
      </c>
      <c r="AL35" s="708" t="s">
        <v>109</v>
      </c>
      <c r="AM35" s="709"/>
      <c r="AN35" s="691" t="s">
        <v>143</v>
      </c>
      <c r="AO35" s="691" t="s">
        <v>110</v>
      </c>
    </row>
    <row r="36" spans="1:41">
      <c r="A36" s="680"/>
      <c r="B36" s="680"/>
      <c r="C36" s="680"/>
      <c r="D36" s="680"/>
      <c r="E36" s="677"/>
      <c r="F36" s="691"/>
      <c r="G36" s="689"/>
      <c r="H36" s="677"/>
      <c r="I36" s="691"/>
      <c r="J36" s="691"/>
      <c r="K36" s="693"/>
      <c r="L36" s="693"/>
      <c r="M36" s="693"/>
      <c r="N36" s="693"/>
      <c r="O36" s="695"/>
      <c r="P36" s="699"/>
      <c r="Q36" s="699"/>
      <c r="R36" s="693"/>
      <c r="S36" s="701"/>
      <c r="T36" s="673"/>
      <c r="U36" s="675"/>
      <c r="V36" s="675"/>
      <c r="W36" s="675"/>
      <c r="X36" s="67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707"/>
      <c r="AL36" s="710"/>
      <c r="AM36" s="711"/>
      <c r="AN36" s="691"/>
      <c r="AO36" s="691"/>
    </row>
    <row r="37" spans="1:41">
      <c r="A37" s="680"/>
      <c r="B37" s="680"/>
      <c r="C37" s="680"/>
      <c r="D37" s="680"/>
      <c r="E37" s="677"/>
      <c r="F37" s="691"/>
      <c r="G37" s="690"/>
      <c r="H37" s="698"/>
      <c r="I37" s="691"/>
      <c r="J37" s="691"/>
      <c r="K37" s="693"/>
      <c r="L37" s="693"/>
      <c r="M37" s="693"/>
      <c r="N37" s="693"/>
      <c r="O37" s="695"/>
      <c r="P37" s="699"/>
      <c r="Q37" s="699"/>
      <c r="R37" s="693"/>
      <c r="S37" s="701"/>
      <c r="T37" s="674"/>
      <c r="U37" s="675"/>
      <c r="V37" s="675"/>
      <c r="W37" s="675"/>
      <c r="X37" s="675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707"/>
      <c r="AL37" s="712"/>
      <c r="AM37" s="713"/>
      <c r="AN37" s="691"/>
      <c r="AO37" s="691"/>
    </row>
    <row r="38" spans="1:41" ht="15" customHeight="1">
      <c r="A38" s="680"/>
      <c r="B38" s="680"/>
      <c r="C38" s="680"/>
      <c r="D38" s="680"/>
      <c r="E38" s="677"/>
      <c r="F38" s="691">
        <v>12</v>
      </c>
      <c r="G38" s="688" t="s">
        <v>64</v>
      </c>
      <c r="H38" s="697" t="s">
        <v>69</v>
      </c>
      <c r="I38" s="691" t="s">
        <v>61</v>
      </c>
      <c r="J38" s="691" t="s">
        <v>62</v>
      </c>
      <c r="K38" s="693">
        <v>25</v>
      </c>
      <c r="L38" s="693">
        <v>25</v>
      </c>
      <c r="M38" s="693">
        <v>25</v>
      </c>
      <c r="N38" s="693">
        <v>25</v>
      </c>
      <c r="O38" s="695"/>
      <c r="P38" s="699" t="s">
        <v>101</v>
      </c>
      <c r="Q38" s="700" t="s">
        <v>52</v>
      </c>
      <c r="R38" s="692">
        <v>0</v>
      </c>
      <c r="S38" s="701" t="s">
        <v>78</v>
      </c>
      <c r="T38" s="672">
        <v>570203</v>
      </c>
      <c r="U38" s="675">
        <v>500</v>
      </c>
      <c r="V38" s="675">
        <v>0</v>
      </c>
      <c r="W38" s="675">
        <v>0</v>
      </c>
      <c r="X38" s="675">
        <v>0</v>
      </c>
      <c r="Y38" s="11">
        <f>100/12</f>
        <v>8.3333333333333339</v>
      </c>
      <c r="Z38" s="11">
        <f t="shared" ref="Z38:AJ38" si="6">100/12</f>
        <v>8.3333333333333339</v>
      </c>
      <c r="AA38" s="11">
        <f t="shared" si="6"/>
        <v>8.3333333333333339</v>
      </c>
      <c r="AB38" s="11">
        <f t="shared" si="6"/>
        <v>8.3333333333333339</v>
      </c>
      <c r="AC38" s="11">
        <f t="shared" si="6"/>
        <v>8.3333333333333339</v>
      </c>
      <c r="AD38" s="11">
        <f t="shared" si="6"/>
        <v>8.3333333333333339</v>
      </c>
      <c r="AE38" s="11">
        <f t="shared" si="6"/>
        <v>8.3333333333333339</v>
      </c>
      <c r="AF38" s="11">
        <f t="shared" si="6"/>
        <v>8.3333333333333339</v>
      </c>
      <c r="AG38" s="11">
        <f t="shared" si="6"/>
        <v>8.3333333333333339</v>
      </c>
      <c r="AH38" s="11">
        <f t="shared" si="6"/>
        <v>8.3333333333333339</v>
      </c>
      <c r="AI38" s="11">
        <f t="shared" si="6"/>
        <v>8.3333333333333339</v>
      </c>
      <c r="AJ38" s="11">
        <f t="shared" si="6"/>
        <v>8.3333333333333339</v>
      </c>
      <c r="AK38" s="707" t="s">
        <v>85</v>
      </c>
      <c r="AL38" s="708" t="s">
        <v>89</v>
      </c>
      <c r="AM38" s="709"/>
      <c r="AN38" s="691"/>
      <c r="AO38" s="691" t="s">
        <v>94</v>
      </c>
    </row>
    <row r="39" spans="1:41">
      <c r="A39" s="680"/>
      <c r="B39" s="680"/>
      <c r="C39" s="680"/>
      <c r="D39" s="680"/>
      <c r="E39" s="677"/>
      <c r="F39" s="691"/>
      <c r="G39" s="689"/>
      <c r="H39" s="677"/>
      <c r="I39" s="691"/>
      <c r="J39" s="691"/>
      <c r="K39" s="693"/>
      <c r="L39" s="693"/>
      <c r="M39" s="693"/>
      <c r="N39" s="693"/>
      <c r="O39" s="695"/>
      <c r="P39" s="699"/>
      <c r="Q39" s="700"/>
      <c r="R39" s="693"/>
      <c r="S39" s="701"/>
      <c r="T39" s="673"/>
      <c r="U39" s="675"/>
      <c r="V39" s="675"/>
      <c r="W39" s="675"/>
      <c r="X39" s="675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707"/>
      <c r="AL39" s="710"/>
      <c r="AM39" s="711"/>
      <c r="AN39" s="691"/>
      <c r="AO39" s="691"/>
    </row>
    <row r="40" spans="1:41">
      <c r="A40" s="680"/>
      <c r="B40" s="680"/>
      <c r="C40" s="680"/>
      <c r="D40" s="680"/>
      <c r="E40" s="678"/>
      <c r="F40" s="691"/>
      <c r="G40" s="690"/>
      <c r="H40" s="698"/>
      <c r="I40" s="691"/>
      <c r="J40" s="691"/>
      <c r="K40" s="693"/>
      <c r="L40" s="693"/>
      <c r="M40" s="693"/>
      <c r="N40" s="693"/>
      <c r="O40" s="696"/>
      <c r="P40" s="699"/>
      <c r="Q40" s="700"/>
      <c r="R40" s="693"/>
      <c r="S40" s="701"/>
      <c r="T40" s="674"/>
      <c r="U40" s="669"/>
      <c r="V40" s="675"/>
      <c r="W40" s="675"/>
      <c r="X40" s="675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707"/>
      <c r="AL40" s="712"/>
      <c r="AM40" s="713"/>
      <c r="AN40" s="691"/>
      <c r="AO40" s="691"/>
    </row>
    <row r="41" spans="1:41" ht="15" customHeight="1">
      <c r="A41" s="680"/>
      <c r="B41" s="680"/>
      <c r="C41" s="680"/>
      <c r="D41" s="680"/>
      <c r="E41" s="676" t="s">
        <v>49</v>
      </c>
      <c r="F41" s="691">
        <v>1</v>
      </c>
      <c r="G41" s="688" t="s">
        <v>64</v>
      </c>
      <c r="H41" s="697" t="s">
        <v>68</v>
      </c>
      <c r="I41" s="691" t="s">
        <v>61</v>
      </c>
      <c r="J41" s="691" t="s">
        <v>62</v>
      </c>
      <c r="K41" s="693">
        <v>100</v>
      </c>
      <c r="L41" s="693"/>
      <c r="M41" s="693"/>
      <c r="N41" s="693"/>
      <c r="O41" s="676" t="s">
        <v>49</v>
      </c>
      <c r="P41" s="699" t="s">
        <v>50</v>
      </c>
      <c r="Q41" s="700" t="s">
        <v>51</v>
      </c>
      <c r="R41" s="692">
        <v>0</v>
      </c>
      <c r="S41" s="701" t="s">
        <v>77</v>
      </c>
      <c r="T41" s="703">
        <v>570201</v>
      </c>
      <c r="U41" s="702"/>
      <c r="V41" s="706">
        <v>7500</v>
      </c>
      <c r="W41" s="675">
        <v>0</v>
      </c>
      <c r="X41" s="675">
        <v>0</v>
      </c>
      <c r="Y41" s="10"/>
      <c r="Z41" s="10">
        <v>100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707" t="s">
        <v>85</v>
      </c>
      <c r="AL41" s="708" t="s">
        <v>89</v>
      </c>
      <c r="AM41" s="709"/>
      <c r="AN41" s="691" t="s">
        <v>93</v>
      </c>
      <c r="AO41" s="691" t="s">
        <v>92</v>
      </c>
    </row>
    <row r="42" spans="1:41">
      <c r="A42" s="680"/>
      <c r="B42" s="680"/>
      <c r="C42" s="680"/>
      <c r="D42" s="680"/>
      <c r="E42" s="677"/>
      <c r="F42" s="691"/>
      <c r="G42" s="689"/>
      <c r="H42" s="677"/>
      <c r="I42" s="691"/>
      <c r="J42" s="691"/>
      <c r="K42" s="693"/>
      <c r="L42" s="693"/>
      <c r="M42" s="693"/>
      <c r="N42" s="693"/>
      <c r="O42" s="677"/>
      <c r="P42" s="699"/>
      <c r="Q42" s="700"/>
      <c r="R42" s="693"/>
      <c r="S42" s="701"/>
      <c r="T42" s="704"/>
      <c r="U42" s="702"/>
      <c r="V42" s="706"/>
      <c r="W42" s="675"/>
      <c r="X42" s="675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707"/>
      <c r="AL42" s="710"/>
      <c r="AM42" s="711"/>
      <c r="AN42" s="691"/>
      <c r="AO42" s="691"/>
    </row>
    <row r="43" spans="1:41">
      <c r="A43" s="680"/>
      <c r="B43" s="680"/>
      <c r="C43" s="680"/>
      <c r="D43" s="680"/>
      <c r="E43" s="677"/>
      <c r="F43" s="691"/>
      <c r="G43" s="690"/>
      <c r="H43" s="698"/>
      <c r="I43" s="691"/>
      <c r="J43" s="691"/>
      <c r="K43" s="693"/>
      <c r="L43" s="693"/>
      <c r="M43" s="693"/>
      <c r="N43" s="693"/>
      <c r="O43" s="677"/>
      <c r="P43" s="699"/>
      <c r="Q43" s="700"/>
      <c r="R43" s="693"/>
      <c r="S43" s="701"/>
      <c r="T43" s="705"/>
      <c r="U43" s="702"/>
      <c r="V43" s="706"/>
      <c r="W43" s="675"/>
      <c r="X43" s="675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707"/>
      <c r="AL43" s="712"/>
      <c r="AM43" s="713"/>
      <c r="AN43" s="691"/>
      <c r="AO43" s="691"/>
    </row>
    <row r="44" spans="1:41" ht="15" customHeight="1">
      <c r="A44" s="680"/>
      <c r="B44" s="680"/>
      <c r="C44" s="680"/>
      <c r="D44" s="680"/>
      <c r="E44" s="676" t="s">
        <v>53</v>
      </c>
      <c r="F44" s="691">
        <v>2</v>
      </c>
      <c r="G44" s="688" t="s">
        <v>64</v>
      </c>
      <c r="H44" s="697" t="s">
        <v>70</v>
      </c>
      <c r="I44" s="691" t="s">
        <v>61</v>
      </c>
      <c r="J44" s="691" t="s">
        <v>62</v>
      </c>
      <c r="K44" s="693"/>
      <c r="L44" s="693">
        <v>100</v>
      </c>
      <c r="M44" s="693"/>
      <c r="N44" s="693"/>
      <c r="O44" s="676" t="s">
        <v>53</v>
      </c>
      <c r="P44" s="699" t="s">
        <v>54</v>
      </c>
      <c r="Q44" s="700" t="s">
        <v>55</v>
      </c>
      <c r="R44" s="692">
        <v>0</v>
      </c>
      <c r="S44" s="701" t="s">
        <v>79</v>
      </c>
      <c r="T44" s="703">
        <v>531403</v>
      </c>
      <c r="U44" s="702"/>
      <c r="V44" s="706">
        <v>7000</v>
      </c>
      <c r="W44" s="675">
        <v>0</v>
      </c>
      <c r="X44" s="675">
        <v>0</v>
      </c>
      <c r="Y44" s="10"/>
      <c r="Z44" s="10"/>
      <c r="AA44" s="10">
        <v>100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707" t="s">
        <v>85</v>
      </c>
      <c r="AL44" s="708" t="s">
        <v>89</v>
      </c>
      <c r="AM44" s="709"/>
      <c r="AN44" s="691" t="s">
        <v>90</v>
      </c>
      <c r="AO44" s="691" t="s">
        <v>95</v>
      </c>
    </row>
    <row r="45" spans="1:41">
      <c r="A45" s="680"/>
      <c r="B45" s="680"/>
      <c r="C45" s="680"/>
      <c r="D45" s="680"/>
      <c r="E45" s="677"/>
      <c r="F45" s="691"/>
      <c r="G45" s="689"/>
      <c r="H45" s="677"/>
      <c r="I45" s="691"/>
      <c r="J45" s="691"/>
      <c r="K45" s="693"/>
      <c r="L45" s="693"/>
      <c r="M45" s="693"/>
      <c r="N45" s="693"/>
      <c r="O45" s="677"/>
      <c r="P45" s="699"/>
      <c r="Q45" s="700"/>
      <c r="R45" s="693"/>
      <c r="S45" s="701"/>
      <c r="T45" s="704"/>
      <c r="U45" s="702"/>
      <c r="V45" s="706"/>
      <c r="W45" s="675"/>
      <c r="X45" s="675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707"/>
      <c r="AL45" s="710"/>
      <c r="AM45" s="711"/>
      <c r="AN45" s="691"/>
      <c r="AO45" s="691"/>
    </row>
    <row r="46" spans="1:41">
      <c r="A46" s="680"/>
      <c r="B46" s="680"/>
      <c r="C46" s="680"/>
      <c r="D46" s="680"/>
      <c r="E46" s="677"/>
      <c r="F46" s="691"/>
      <c r="G46" s="690"/>
      <c r="H46" s="698"/>
      <c r="I46" s="691"/>
      <c r="J46" s="691"/>
      <c r="K46" s="693"/>
      <c r="L46" s="693"/>
      <c r="M46" s="693"/>
      <c r="N46" s="693"/>
      <c r="O46" s="677"/>
      <c r="P46" s="699"/>
      <c r="Q46" s="700"/>
      <c r="R46" s="693"/>
      <c r="S46" s="701"/>
      <c r="T46" s="705"/>
      <c r="U46" s="702"/>
      <c r="V46" s="706"/>
      <c r="W46" s="675"/>
      <c r="X46" s="675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707"/>
      <c r="AL46" s="712"/>
      <c r="AM46" s="713"/>
      <c r="AN46" s="691"/>
      <c r="AO46" s="691"/>
    </row>
    <row r="47" spans="1:41" ht="15" customHeight="1">
      <c r="A47" s="680"/>
      <c r="B47" s="680"/>
      <c r="C47" s="680"/>
      <c r="D47" s="680"/>
      <c r="E47" s="707" t="s">
        <v>44</v>
      </c>
      <c r="F47" s="691">
        <v>2</v>
      </c>
      <c r="G47" s="688" t="s">
        <v>64</v>
      </c>
      <c r="H47" s="697" t="s">
        <v>66</v>
      </c>
      <c r="I47" s="691" t="s">
        <v>63</v>
      </c>
      <c r="J47" s="691" t="s">
        <v>62</v>
      </c>
      <c r="K47" s="693"/>
      <c r="L47" s="693">
        <v>100</v>
      </c>
      <c r="M47" s="693"/>
      <c r="N47" s="693"/>
      <c r="O47" s="707" t="s">
        <v>44</v>
      </c>
      <c r="P47" s="699" t="s">
        <v>45</v>
      </c>
      <c r="Q47" s="700" t="s">
        <v>57</v>
      </c>
      <c r="R47" s="692">
        <v>0</v>
      </c>
      <c r="S47" s="703">
        <v>530804</v>
      </c>
      <c r="T47" s="703">
        <v>530804</v>
      </c>
      <c r="U47" s="702"/>
      <c r="V47" s="706">
        <v>17000</v>
      </c>
      <c r="W47" s="675">
        <v>0</v>
      </c>
      <c r="X47" s="675">
        <v>0</v>
      </c>
      <c r="Y47" s="10"/>
      <c r="Z47" s="10"/>
      <c r="AA47" s="10">
        <v>100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707" t="s">
        <v>85</v>
      </c>
      <c r="AL47" s="708" t="s">
        <v>96</v>
      </c>
      <c r="AM47" s="709"/>
      <c r="AN47" s="691" t="s">
        <v>117</v>
      </c>
      <c r="AO47" s="691" t="s">
        <v>91</v>
      </c>
    </row>
    <row r="48" spans="1:41">
      <c r="A48" s="680"/>
      <c r="B48" s="680"/>
      <c r="C48" s="680"/>
      <c r="D48" s="680"/>
      <c r="E48" s="707"/>
      <c r="F48" s="691"/>
      <c r="G48" s="689"/>
      <c r="H48" s="677"/>
      <c r="I48" s="691"/>
      <c r="J48" s="691"/>
      <c r="K48" s="693"/>
      <c r="L48" s="693"/>
      <c r="M48" s="693"/>
      <c r="N48" s="693"/>
      <c r="O48" s="707"/>
      <c r="P48" s="699"/>
      <c r="Q48" s="700"/>
      <c r="R48" s="693"/>
      <c r="S48" s="704"/>
      <c r="T48" s="704"/>
      <c r="U48" s="702"/>
      <c r="V48" s="706"/>
      <c r="W48" s="675"/>
      <c r="X48" s="675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707"/>
      <c r="AL48" s="710"/>
      <c r="AM48" s="711"/>
      <c r="AN48" s="691"/>
      <c r="AO48" s="691"/>
    </row>
    <row r="49" spans="1:41">
      <c r="A49" s="680"/>
      <c r="B49" s="680"/>
      <c r="C49" s="680"/>
      <c r="D49" s="681"/>
      <c r="E49" s="707"/>
      <c r="F49" s="691"/>
      <c r="G49" s="690"/>
      <c r="H49" s="698"/>
      <c r="I49" s="691"/>
      <c r="J49" s="691"/>
      <c r="K49" s="693"/>
      <c r="L49" s="693"/>
      <c r="M49" s="693"/>
      <c r="N49" s="693"/>
      <c r="O49" s="707"/>
      <c r="P49" s="699"/>
      <c r="Q49" s="700"/>
      <c r="R49" s="693"/>
      <c r="S49" s="705"/>
      <c r="T49" s="705"/>
      <c r="U49" s="702"/>
      <c r="V49" s="706"/>
      <c r="W49" s="675"/>
      <c r="X49" s="675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707"/>
      <c r="AL49" s="712"/>
      <c r="AM49" s="713"/>
      <c r="AN49" s="691"/>
      <c r="AO49" s="691"/>
    </row>
    <row r="50" spans="1:41" ht="15" customHeight="1">
      <c r="A50" s="680"/>
      <c r="B50" s="680"/>
      <c r="C50" s="680"/>
      <c r="D50" s="717" t="s">
        <v>158</v>
      </c>
      <c r="E50" s="676" t="s">
        <v>53</v>
      </c>
      <c r="F50" s="691">
        <v>1</v>
      </c>
      <c r="G50" s="688" t="s">
        <v>64</v>
      </c>
      <c r="H50" s="697" t="s">
        <v>72</v>
      </c>
      <c r="I50" s="691" t="s">
        <v>61</v>
      </c>
      <c r="J50" s="691" t="s">
        <v>62</v>
      </c>
      <c r="K50" s="693">
        <v>100</v>
      </c>
      <c r="L50" s="693"/>
      <c r="M50" s="693"/>
      <c r="N50" s="693"/>
      <c r="O50" s="676" t="s">
        <v>53</v>
      </c>
      <c r="P50" s="685" t="s">
        <v>58</v>
      </c>
      <c r="Q50" s="700" t="s">
        <v>119</v>
      </c>
      <c r="R50" s="692">
        <v>0</v>
      </c>
      <c r="S50" s="701" t="s">
        <v>81</v>
      </c>
      <c r="T50" s="672">
        <v>530813</v>
      </c>
      <c r="U50" s="671">
        <v>2500</v>
      </c>
      <c r="V50" s="675">
        <v>0</v>
      </c>
      <c r="W50" s="675">
        <v>0</v>
      </c>
      <c r="X50" s="675">
        <v>0</v>
      </c>
      <c r="Y50" s="10"/>
      <c r="Z50" s="10"/>
      <c r="AA50" s="10">
        <v>100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707" t="s">
        <v>85</v>
      </c>
      <c r="AL50" s="708" t="s">
        <v>96</v>
      </c>
      <c r="AM50" s="709"/>
      <c r="AN50" s="691"/>
      <c r="AO50" s="691" t="s">
        <v>95</v>
      </c>
    </row>
    <row r="51" spans="1:41">
      <c r="A51" s="680"/>
      <c r="B51" s="680"/>
      <c r="C51" s="680"/>
      <c r="D51" s="718"/>
      <c r="E51" s="677"/>
      <c r="F51" s="691"/>
      <c r="G51" s="689"/>
      <c r="H51" s="677"/>
      <c r="I51" s="691"/>
      <c r="J51" s="691"/>
      <c r="K51" s="693"/>
      <c r="L51" s="693"/>
      <c r="M51" s="693"/>
      <c r="N51" s="693"/>
      <c r="O51" s="677"/>
      <c r="P51" s="686"/>
      <c r="Q51" s="700"/>
      <c r="R51" s="693"/>
      <c r="S51" s="701"/>
      <c r="T51" s="673"/>
      <c r="U51" s="675"/>
      <c r="V51" s="675"/>
      <c r="W51" s="675"/>
      <c r="X51" s="675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707"/>
      <c r="AL51" s="710"/>
      <c r="AM51" s="711"/>
      <c r="AN51" s="691"/>
      <c r="AO51" s="691"/>
    </row>
    <row r="52" spans="1:41">
      <c r="A52" s="680"/>
      <c r="B52" s="680"/>
      <c r="C52" s="680"/>
      <c r="D52" s="718"/>
      <c r="E52" s="677"/>
      <c r="F52" s="691"/>
      <c r="G52" s="690"/>
      <c r="H52" s="698"/>
      <c r="I52" s="691"/>
      <c r="J52" s="691"/>
      <c r="K52" s="693"/>
      <c r="L52" s="693"/>
      <c r="M52" s="693"/>
      <c r="N52" s="693"/>
      <c r="O52" s="677"/>
      <c r="P52" s="686"/>
      <c r="Q52" s="700"/>
      <c r="R52" s="693"/>
      <c r="S52" s="701"/>
      <c r="T52" s="674"/>
      <c r="U52" s="675"/>
      <c r="V52" s="675"/>
      <c r="W52" s="675"/>
      <c r="X52" s="675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707"/>
      <c r="AL52" s="712"/>
      <c r="AM52" s="713"/>
      <c r="AN52" s="691"/>
      <c r="AO52" s="691"/>
    </row>
    <row r="53" spans="1:41" ht="15" hidden="1" customHeight="1">
      <c r="A53" s="680"/>
      <c r="B53" s="680"/>
      <c r="C53" s="680"/>
      <c r="D53" s="718"/>
      <c r="E53" s="677"/>
      <c r="F53" s="691">
        <v>1</v>
      </c>
      <c r="G53" s="688" t="s">
        <v>64</v>
      </c>
      <c r="H53" s="697" t="s">
        <v>72</v>
      </c>
      <c r="I53" s="691" t="s">
        <v>61</v>
      </c>
      <c r="J53" s="691" t="s">
        <v>62</v>
      </c>
      <c r="K53" s="693">
        <v>100</v>
      </c>
      <c r="L53" s="693"/>
      <c r="M53" s="693"/>
      <c r="N53" s="693"/>
      <c r="O53" s="677"/>
      <c r="P53" s="686"/>
      <c r="Q53" s="700" t="s">
        <v>120</v>
      </c>
      <c r="R53" s="692">
        <v>0</v>
      </c>
      <c r="S53" s="701" t="s">
        <v>82</v>
      </c>
      <c r="T53" s="672">
        <v>840107</v>
      </c>
      <c r="U53" s="675">
        <v>0</v>
      </c>
      <c r="V53" s="675">
        <v>7000</v>
      </c>
      <c r="W53" s="675">
        <v>0</v>
      </c>
      <c r="X53" s="675">
        <v>0</v>
      </c>
      <c r="Y53" s="10"/>
      <c r="Z53" s="10"/>
      <c r="AA53" s="10">
        <v>100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707" t="s">
        <v>85</v>
      </c>
      <c r="AL53" s="708" t="s">
        <v>96</v>
      </c>
      <c r="AM53" s="709"/>
      <c r="AN53" s="691"/>
      <c r="AO53" s="691" t="s">
        <v>95</v>
      </c>
    </row>
    <row r="54" spans="1:41" hidden="1">
      <c r="A54" s="680"/>
      <c r="B54" s="680"/>
      <c r="C54" s="680"/>
      <c r="D54" s="718"/>
      <c r="E54" s="677"/>
      <c r="F54" s="691"/>
      <c r="G54" s="689"/>
      <c r="H54" s="677"/>
      <c r="I54" s="691"/>
      <c r="J54" s="691"/>
      <c r="K54" s="693"/>
      <c r="L54" s="693"/>
      <c r="M54" s="693"/>
      <c r="N54" s="693"/>
      <c r="O54" s="677"/>
      <c r="P54" s="686"/>
      <c r="Q54" s="700"/>
      <c r="R54" s="693"/>
      <c r="S54" s="701"/>
      <c r="T54" s="673"/>
      <c r="U54" s="675"/>
      <c r="V54" s="675"/>
      <c r="W54" s="675"/>
      <c r="X54" s="675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707"/>
      <c r="AL54" s="710"/>
      <c r="AM54" s="711"/>
      <c r="AN54" s="691"/>
      <c r="AO54" s="691"/>
    </row>
    <row r="55" spans="1:41" hidden="1">
      <c r="A55" s="680"/>
      <c r="B55" s="680"/>
      <c r="C55" s="680"/>
      <c r="D55" s="718"/>
      <c r="E55" s="677"/>
      <c r="F55" s="691"/>
      <c r="G55" s="690"/>
      <c r="H55" s="698"/>
      <c r="I55" s="691"/>
      <c r="J55" s="691"/>
      <c r="K55" s="693"/>
      <c r="L55" s="693"/>
      <c r="M55" s="693"/>
      <c r="N55" s="693"/>
      <c r="O55" s="677"/>
      <c r="P55" s="687"/>
      <c r="Q55" s="700"/>
      <c r="R55" s="693"/>
      <c r="S55" s="701"/>
      <c r="T55" s="674"/>
      <c r="U55" s="669"/>
      <c r="V55" s="675"/>
      <c r="W55" s="675"/>
      <c r="X55" s="675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707"/>
      <c r="AL55" s="712"/>
      <c r="AM55" s="713"/>
      <c r="AN55" s="691"/>
      <c r="AO55" s="691"/>
    </row>
    <row r="56" spans="1:41" ht="15" customHeight="1">
      <c r="A56" s="680"/>
      <c r="B56" s="680"/>
      <c r="C56" s="680"/>
      <c r="D56" s="718"/>
      <c r="E56" s="677"/>
      <c r="F56" s="691">
        <v>1</v>
      </c>
      <c r="G56" s="688" t="s">
        <v>64</v>
      </c>
      <c r="H56" s="697" t="s">
        <v>156</v>
      </c>
      <c r="I56" s="691" t="s">
        <v>61</v>
      </c>
      <c r="J56" s="691" t="s">
        <v>62</v>
      </c>
      <c r="K56" s="693">
        <v>100</v>
      </c>
      <c r="L56" s="693"/>
      <c r="M56" s="693"/>
      <c r="N56" s="693"/>
      <c r="O56" s="677"/>
      <c r="P56" s="699" t="s">
        <v>130</v>
      </c>
      <c r="Q56" s="700" t="s">
        <v>131</v>
      </c>
      <c r="R56" s="692">
        <v>0</v>
      </c>
      <c r="S56" s="701" t="s">
        <v>82</v>
      </c>
      <c r="T56" s="703">
        <v>531407</v>
      </c>
      <c r="U56" s="702"/>
      <c r="V56" s="706">
        <v>2500</v>
      </c>
      <c r="W56" s="675"/>
      <c r="X56" s="675">
        <v>0</v>
      </c>
      <c r="Y56" s="10"/>
      <c r="Z56" s="10"/>
      <c r="AA56" s="10">
        <v>100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707" t="s">
        <v>85</v>
      </c>
      <c r="AL56" s="708" t="s">
        <v>96</v>
      </c>
      <c r="AM56" s="709"/>
      <c r="AN56" s="691"/>
      <c r="AO56" s="691" t="s">
        <v>95</v>
      </c>
    </row>
    <row r="57" spans="1:41">
      <c r="A57" s="680"/>
      <c r="B57" s="680"/>
      <c r="C57" s="680"/>
      <c r="D57" s="718"/>
      <c r="E57" s="677"/>
      <c r="F57" s="691"/>
      <c r="G57" s="689"/>
      <c r="H57" s="677"/>
      <c r="I57" s="691"/>
      <c r="J57" s="691"/>
      <c r="K57" s="693"/>
      <c r="L57" s="693"/>
      <c r="M57" s="693"/>
      <c r="N57" s="693"/>
      <c r="O57" s="677"/>
      <c r="P57" s="699"/>
      <c r="Q57" s="700"/>
      <c r="R57" s="693"/>
      <c r="S57" s="701"/>
      <c r="T57" s="704"/>
      <c r="U57" s="702"/>
      <c r="V57" s="706"/>
      <c r="W57" s="675"/>
      <c r="X57" s="675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707"/>
      <c r="AL57" s="710"/>
      <c r="AM57" s="711"/>
      <c r="AN57" s="691"/>
      <c r="AO57" s="691"/>
    </row>
    <row r="58" spans="1:41">
      <c r="A58" s="680"/>
      <c r="B58" s="680"/>
      <c r="C58" s="680"/>
      <c r="D58" s="718"/>
      <c r="E58" s="677"/>
      <c r="F58" s="691"/>
      <c r="G58" s="690"/>
      <c r="H58" s="698"/>
      <c r="I58" s="691"/>
      <c r="J58" s="691"/>
      <c r="K58" s="693"/>
      <c r="L58" s="693"/>
      <c r="M58" s="693"/>
      <c r="N58" s="693"/>
      <c r="O58" s="677"/>
      <c r="P58" s="699"/>
      <c r="Q58" s="700"/>
      <c r="R58" s="693"/>
      <c r="S58" s="701"/>
      <c r="T58" s="705"/>
      <c r="U58" s="702"/>
      <c r="V58" s="706"/>
      <c r="W58" s="675"/>
      <c r="X58" s="675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707"/>
      <c r="AL58" s="712"/>
      <c r="AM58" s="713"/>
      <c r="AN58" s="691"/>
      <c r="AO58" s="691"/>
    </row>
    <row r="59" spans="1:41" ht="15" customHeight="1">
      <c r="A59" s="680"/>
      <c r="B59" s="680"/>
      <c r="C59" s="680"/>
      <c r="D59" s="718"/>
      <c r="E59" s="677"/>
      <c r="F59" s="691">
        <v>6</v>
      </c>
      <c r="G59" s="688" t="s">
        <v>64</v>
      </c>
      <c r="H59" s="697" t="s">
        <v>152</v>
      </c>
      <c r="I59" s="691" t="s">
        <v>61</v>
      </c>
      <c r="J59" s="691" t="s">
        <v>62</v>
      </c>
      <c r="K59" s="693">
        <v>25</v>
      </c>
      <c r="L59" s="693">
        <v>25</v>
      </c>
      <c r="M59" s="693">
        <v>25</v>
      </c>
      <c r="N59" s="693">
        <v>25</v>
      </c>
      <c r="O59" s="677"/>
      <c r="P59" s="699" t="s">
        <v>123</v>
      </c>
      <c r="Q59" s="700" t="s">
        <v>124</v>
      </c>
      <c r="R59" s="692">
        <v>0</v>
      </c>
      <c r="S59" s="701" t="s">
        <v>125</v>
      </c>
      <c r="T59" s="703">
        <v>530243</v>
      </c>
      <c r="U59" s="702"/>
      <c r="V59" s="706">
        <v>5000</v>
      </c>
      <c r="W59" s="675"/>
      <c r="X59" s="675">
        <v>0</v>
      </c>
      <c r="Y59" s="11">
        <f>100/12</f>
        <v>8.3333333333333339</v>
      </c>
      <c r="Z59" s="11">
        <f t="shared" ref="Z59:AJ59" si="7">100/12</f>
        <v>8.3333333333333339</v>
      </c>
      <c r="AA59" s="11">
        <f t="shared" si="7"/>
        <v>8.3333333333333339</v>
      </c>
      <c r="AB59" s="11">
        <f t="shared" si="7"/>
        <v>8.3333333333333339</v>
      </c>
      <c r="AC59" s="11">
        <f t="shared" si="7"/>
        <v>8.3333333333333339</v>
      </c>
      <c r="AD59" s="11">
        <f t="shared" si="7"/>
        <v>8.3333333333333339</v>
      </c>
      <c r="AE59" s="11">
        <f t="shared" si="7"/>
        <v>8.3333333333333339</v>
      </c>
      <c r="AF59" s="11">
        <f t="shared" si="7"/>
        <v>8.3333333333333339</v>
      </c>
      <c r="AG59" s="11">
        <f t="shared" si="7"/>
        <v>8.3333333333333339</v>
      </c>
      <c r="AH59" s="11">
        <f t="shared" si="7"/>
        <v>8.3333333333333339</v>
      </c>
      <c r="AI59" s="11">
        <f t="shared" si="7"/>
        <v>8.3333333333333339</v>
      </c>
      <c r="AJ59" s="11">
        <f t="shared" si="7"/>
        <v>8.3333333333333339</v>
      </c>
      <c r="AK59" s="707" t="s">
        <v>85</v>
      </c>
      <c r="AL59" s="708" t="s">
        <v>96</v>
      </c>
      <c r="AM59" s="709"/>
      <c r="AN59" s="691"/>
      <c r="AO59" s="691" t="s">
        <v>95</v>
      </c>
    </row>
    <row r="60" spans="1:41">
      <c r="A60" s="680"/>
      <c r="B60" s="680"/>
      <c r="C60" s="680"/>
      <c r="D60" s="718"/>
      <c r="E60" s="677"/>
      <c r="F60" s="691"/>
      <c r="G60" s="689"/>
      <c r="H60" s="677"/>
      <c r="I60" s="691"/>
      <c r="J60" s="691"/>
      <c r="K60" s="693"/>
      <c r="L60" s="693"/>
      <c r="M60" s="693"/>
      <c r="N60" s="693"/>
      <c r="O60" s="677"/>
      <c r="P60" s="699"/>
      <c r="Q60" s="700"/>
      <c r="R60" s="693"/>
      <c r="S60" s="701"/>
      <c r="T60" s="704"/>
      <c r="U60" s="702"/>
      <c r="V60" s="706"/>
      <c r="W60" s="675"/>
      <c r="X60" s="675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707"/>
      <c r="AL60" s="710"/>
      <c r="AM60" s="711"/>
      <c r="AN60" s="691"/>
      <c r="AO60" s="691"/>
    </row>
    <row r="61" spans="1:41">
      <c r="A61" s="680"/>
      <c r="B61" s="680"/>
      <c r="C61" s="680"/>
      <c r="D61" s="718"/>
      <c r="E61" s="677"/>
      <c r="F61" s="691"/>
      <c r="G61" s="690"/>
      <c r="H61" s="698"/>
      <c r="I61" s="691"/>
      <c r="J61" s="691"/>
      <c r="K61" s="693"/>
      <c r="L61" s="693"/>
      <c r="M61" s="693"/>
      <c r="N61" s="693"/>
      <c r="O61" s="677"/>
      <c r="P61" s="699"/>
      <c r="Q61" s="700"/>
      <c r="R61" s="693"/>
      <c r="S61" s="701"/>
      <c r="T61" s="705"/>
      <c r="U61" s="702"/>
      <c r="V61" s="706"/>
      <c r="W61" s="675"/>
      <c r="X61" s="675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707"/>
      <c r="AL61" s="712"/>
      <c r="AM61" s="713"/>
      <c r="AN61" s="691"/>
      <c r="AO61" s="691"/>
    </row>
    <row r="62" spans="1:41" ht="15" customHeight="1">
      <c r="A62" s="680"/>
      <c r="B62" s="680"/>
      <c r="C62" s="680"/>
      <c r="D62" s="718"/>
      <c r="E62" s="677"/>
      <c r="F62" s="691">
        <v>2</v>
      </c>
      <c r="G62" s="688" t="s">
        <v>64</v>
      </c>
      <c r="H62" s="697" t="s">
        <v>153</v>
      </c>
      <c r="I62" s="691" t="s">
        <v>61</v>
      </c>
      <c r="J62" s="691" t="s">
        <v>62</v>
      </c>
      <c r="K62" s="693"/>
      <c r="L62" s="693">
        <v>100</v>
      </c>
      <c r="M62" s="693"/>
      <c r="N62" s="693"/>
      <c r="O62" s="677"/>
      <c r="P62" s="699" t="s">
        <v>126</v>
      </c>
      <c r="Q62" s="700" t="s">
        <v>132</v>
      </c>
      <c r="R62" s="692">
        <v>0</v>
      </c>
      <c r="S62" s="701" t="s">
        <v>80</v>
      </c>
      <c r="T62" s="672">
        <v>530811</v>
      </c>
      <c r="U62" s="671">
        <v>2500</v>
      </c>
      <c r="V62" s="675"/>
      <c r="W62" s="675"/>
      <c r="X62" s="675">
        <v>0</v>
      </c>
      <c r="Y62" s="10"/>
      <c r="Z62" s="10"/>
      <c r="AA62" s="10"/>
      <c r="AB62" s="10">
        <v>100</v>
      </c>
      <c r="AC62" s="10"/>
      <c r="AD62" s="10"/>
      <c r="AE62" s="10"/>
      <c r="AF62" s="10"/>
      <c r="AG62" s="10"/>
      <c r="AH62" s="10"/>
      <c r="AI62" s="10"/>
      <c r="AJ62" s="10"/>
      <c r="AK62" s="707" t="s">
        <v>85</v>
      </c>
      <c r="AL62" s="708" t="s">
        <v>96</v>
      </c>
      <c r="AM62" s="709"/>
      <c r="AN62" s="691"/>
      <c r="AO62" s="691" t="s">
        <v>95</v>
      </c>
    </row>
    <row r="63" spans="1:41">
      <c r="A63" s="680"/>
      <c r="B63" s="680"/>
      <c r="C63" s="680"/>
      <c r="D63" s="718"/>
      <c r="E63" s="677"/>
      <c r="F63" s="691"/>
      <c r="G63" s="689"/>
      <c r="H63" s="677"/>
      <c r="I63" s="691"/>
      <c r="J63" s="691"/>
      <c r="K63" s="693"/>
      <c r="L63" s="693"/>
      <c r="M63" s="693"/>
      <c r="N63" s="693"/>
      <c r="O63" s="677"/>
      <c r="P63" s="699"/>
      <c r="Q63" s="700"/>
      <c r="R63" s="693"/>
      <c r="S63" s="701"/>
      <c r="T63" s="673"/>
      <c r="U63" s="675"/>
      <c r="V63" s="675"/>
      <c r="W63" s="675"/>
      <c r="X63" s="675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707"/>
      <c r="AL63" s="710"/>
      <c r="AM63" s="711"/>
      <c r="AN63" s="691"/>
      <c r="AO63" s="691"/>
    </row>
    <row r="64" spans="1:41">
      <c r="A64" s="680"/>
      <c r="B64" s="680"/>
      <c r="C64" s="680"/>
      <c r="D64" s="718"/>
      <c r="E64" s="677"/>
      <c r="F64" s="691"/>
      <c r="G64" s="690"/>
      <c r="H64" s="698"/>
      <c r="I64" s="691"/>
      <c r="J64" s="691"/>
      <c r="K64" s="693"/>
      <c r="L64" s="693"/>
      <c r="M64" s="693"/>
      <c r="N64" s="693"/>
      <c r="O64" s="677"/>
      <c r="P64" s="699"/>
      <c r="Q64" s="700"/>
      <c r="R64" s="693"/>
      <c r="S64" s="701"/>
      <c r="T64" s="674"/>
      <c r="U64" s="675"/>
      <c r="V64" s="675"/>
      <c r="W64" s="675"/>
      <c r="X64" s="675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707"/>
      <c r="AL64" s="712"/>
      <c r="AM64" s="713"/>
      <c r="AN64" s="691"/>
      <c r="AO64" s="691"/>
    </row>
    <row r="65" spans="1:41" ht="15" customHeight="1">
      <c r="A65" s="680"/>
      <c r="B65" s="680"/>
      <c r="C65" s="680"/>
      <c r="D65" s="718"/>
      <c r="E65" s="677"/>
      <c r="F65" s="691">
        <v>1</v>
      </c>
      <c r="G65" s="688" t="s">
        <v>64</v>
      </c>
      <c r="H65" s="697" t="s">
        <v>155</v>
      </c>
      <c r="I65" s="691" t="s">
        <v>61</v>
      </c>
      <c r="J65" s="691" t="s">
        <v>62</v>
      </c>
      <c r="K65" s="693">
        <v>100</v>
      </c>
      <c r="L65" s="693"/>
      <c r="M65" s="693"/>
      <c r="N65" s="693"/>
      <c r="O65" s="677"/>
      <c r="P65" s="699" t="s">
        <v>133</v>
      </c>
      <c r="Q65" s="700" t="s">
        <v>134</v>
      </c>
      <c r="R65" s="692">
        <v>0</v>
      </c>
      <c r="S65" s="701" t="s">
        <v>135</v>
      </c>
      <c r="T65" s="672">
        <v>531411</v>
      </c>
      <c r="U65" s="675">
        <v>1500</v>
      </c>
      <c r="V65" s="675"/>
      <c r="W65" s="675"/>
      <c r="X65" s="675">
        <v>0</v>
      </c>
      <c r="Y65" s="10"/>
      <c r="Z65" s="10"/>
      <c r="AA65" s="10">
        <v>100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707" t="s">
        <v>85</v>
      </c>
      <c r="AL65" s="708" t="s">
        <v>96</v>
      </c>
      <c r="AM65" s="709"/>
      <c r="AN65" s="691"/>
      <c r="AO65" s="691" t="s">
        <v>95</v>
      </c>
    </row>
    <row r="66" spans="1:41">
      <c r="A66" s="680"/>
      <c r="B66" s="680"/>
      <c r="C66" s="680"/>
      <c r="D66" s="718"/>
      <c r="E66" s="677"/>
      <c r="F66" s="691"/>
      <c r="G66" s="689"/>
      <c r="H66" s="677"/>
      <c r="I66" s="691"/>
      <c r="J66" s="691"/>
      <c r="K66" s="693"/>
      <c r="L66" s="693"/>
      <c r="M66" s="693"/>
      <c r="N66" s="693"/>
      <c r="O66" s="677"/>
      <c r="P66" s="699"/>
      <c r="Q66" s="700"/>
      <c r="R66" s="693"/>
      <c r="S66" s="701"/>
      <c r="T66" s="673"/>
      <c r="U66" s="675"/>
      <c r="V66" s="675"/>
      <c r="W66" s="675"/>
      <c r="X66" s="675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707"/>
      <c r="AL66" s="710"/>
      <c r="AM66" s="711"/>
      <c r="AN66" s="691"/>
      <c r="AO66" s="691"/>
    </row>
    <row r="67" spans="1:41">
      <c r="A67" s="680"/>
      <c r="B67" s="680"/>
      <c r="C67" s="680"/>
      <c r="D67" s="718"/>
      <c r="E67" s="677"/>
      <c r="F67" s="691"/>
      <c r="G67" s="690"/>
      <c r="H67" s="698"/>
      <c r="I67" s="691"/>
      <c r="J67" s="691"/>
      <c r="K67" s="693"/>
      <c r="L67" s="693"/>
      <c r="M67" s="693"/>
      <c r="N67" s="693"/>
      <c r="O67" s="677"/>
      <c r="P67" s="699"/>
      <c r="Q67" s="700"/>
      <c r="R67" s="693"/>
      <c r="S67" s="701"/>
      <c r="T67" s="674"/>
      <c r="U67" s="675"/>
      <c r="V67" s="675"/>
      <c r="W67" s="675"/>
      <c r="X67" s="675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707"/>
      <c r="AL67" s="712"/>
      <c r="AM67" s="713"/>
      <c r="AN67" s="691"/>
      <c r="AO67" s="691"/>
    </row>
    <row r="68" spans="1:41" ht="15" hidden="1" customHeight="1">
      <c r="A68" s="680"/>
      <c r="B68" s="680"/>
      <c r="C68" s="680"/>
      <c r="D68" s="718"/>
      <c r="E68" s="677"/>
      <c r="F68" s="691">
        <v>1</v>
      </c>
      <c r="G68" s="688" t="s">
        <v>64</v>
      </c>
      <c r="H68" s="697" t="s">
        <v>157</v>
      </c>
      <c r="I68" s="691" t="s">
        <v>61</v>
      </c>
      <c r="J68" s="691" t="s">
        <v>62</v>
      </c>
      <c r="K68" s="693">
        <v>100</v>
      </c>
      <c r="L68" s="693"/>
      <c r="M68" s="693"/>
      <c r="N68" s="693"/>
      <c r="O68" s="677"/>
      <c r="P68" s="699" t="s">
        <v>136</v>
      </c>
      <c r="Q68" s="700" t="s">
        <v>136</v>
      </c>
      <c r="R68" s="692">
        <v>0</v>
      </c>
      <c r="S68" s="701" t="s">
        <v>84</v>
      </c>
      <c r="T68" s="672">
        <v>840107</v>
      </c>
      <c r="U68" s="675">
        <v>0</v>
      </c>
      <c r="V68" s="675">
        <v>3000</v>
      </c>
      <c r="W68" s="675">
        <v>0</v>
      </c>
      <c r="X68" s="675">
        <v>0</v>
      </c>
      <c r="Y68" s="10"/>
      <c r="Z68" s="10"/>
      <c r="AA68" s="10">
        <v>100</v>
      </c>
      <c r="AB68" s="10"/>
      <c r="AC68" s="10"/>
      <c r="AD68" s="10"/>
      <c r="AE68" s="10"/>
      <c r="AF68" s="10"/>
      <c r="AG68" s="10"/>
      <c r="AH68" s="10"/>
      <c r="AI68" s="10"/>
      <c r="AJ68" s="10"/>
      <c r="AK68" s="707" t="s">
        <v>85</v>
      </c>
      <c r="AL68" s="708" t="s">
        <v>96</v>
      </c>
      <c r="AM68" s="709"/>
      <c r="AN68" s="691"/>
      <c r="AO68" s="691" t="s">
        <v>95</v>
      </c>
    </row>
    <row r="69" spans="1:41" hidden="1">
      <c r="A69" s="680"/>
      <c r="B69" s="680"/>
      <c r="C69" s="680"/>
      <c r="D69" s="718"/>
      <c r="E69" s="677"/>
      <c r="F69" s="691"/>
      <c r="G69" s="689"/>
      <c r="H69" s="677"/>
      <c r="I69" s="691"/>
      <c r="J69" s="691"/>
      <c r="K69" s="693"/>
      <c r="L69" s="693"/>
      <c r="M69" s="693"/>
      <c r="N69" s="693"/>
      <c r="O69" s="677"/>
      <c r="P69" s="699"/>
      <c r="Q69" s="700"/>
      <c r="R69" s="693"/>
      <c r="S69" s="701"/>
      <c r="T69" s="673"/>
      <c r="U69" s="675"/>
      <c r="V69" s="675"/>
      <c r="W69" s="675"/>
      <c r="X69" s="675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707"/>
      <c r="AL69" s="710"/>
      <c r="AM69" s="711"/>
      <c r="AN69" s="691"/>
      <c r="AO69" s="691"/>
    </row>
    <row r="70" spans="1:41" hidden="1">
      <c r="A70" s="680"/>
      <c r="B70" s="680"/>
      <c r="C70" s="680"/>
      <c r="D70" s="718"/>
      <c r="E70" s="678"/>
      <c r="F70" s="691"/>
      <c r="G70" s="690"/>
      <c r="H70" s="698"/>
      <c r="I70" s="691"/>
      <c r="J70" s="691"/>
      <c r="K70" s="693"/>
      <c r="L70" s="693"/>
      <c r="M70" s="693"/>
      <c r="N70" s="693"/>
      <c r="O70" s="678"/>
      <c r="P70" s="699"/>
      <c r="Q70" s="700"/>
      <c r="R70" s="693"/>
      <c r="S70" s="701"/>
      <c r="T70" s="674"/>
      <c r="U70" s="675"/>
      <c r="V70" s="675"/>
      <c r="W70" s="675"/>
      <c r="X70" s="675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707"/>
      <c r="AL70" s="712"/>
      <c r="AM70" s="713"/>
      <c r="AN70" s="691"/>
      <c r="AO70" s="691"/>
    </row>
    <row r="71" spans="1:41" ht="15" customHeight="1">
      <c r="A71" s="680"/>
      <c r="B71" s="680"/>
      <c r="C71" s="680"/>
      <c r="D71" s="718"/>
      <c r="E71" s="676" t="s">
        <v>100</v>
      </c>
      <c r="F71" s="691">
        <v>1</v>
      </c>
      <c r="G71" s="688" t="s">
        <v>64</v>
      </c>
      <c r="H71" s="697" t="s">
        <v>154</v>
      </c>
      <c r="I71" s="691" t="s">
        <v>61</v>
      </c>
      <c r="J71" s="691" t="s">
        <v>62</v>
      </c>
      <c r="K71" s="693"/>
      <c r="L71" s="693">
        <v>100</v>
      </c>
      <c r="M71" s="693"/>
      <c r="N71" s="693"/>
      <c r="O71" s="676" t="s">
        <v>100</v>
      </c>
      <c r="P71" s="685" t="s">
        <v>129</v>
      </c>
      <c r="Q71" s="700" t="s">
        <v>128</v>
      </c>
      <c r="R71" s="692">
        <v>0</v>
      </c>
      <c r="S71" s="701" t="s">
        <v>127</v>
      </c>
      <c r="T71" s="672">
        <v>530701</v>
      </c>
      <c r="U71" s="675">
        <f>2800+5750</f>
        <v>8550</v>
      </c>
      <c r="V71" s="675"/>
      <c r="W71" s="675"/>
      <c r="X71" s="675">
        <v>0</v>
      </c>
      <c r="Y71" s="10"/>
      <c r="Z71" s="10"/>
      <c r="AA71" s="10"/>
      <c r="AB71" s="10">
        <v>100</v>
      </c>
      <c r="AC71" s="10"/>
      <c r="AD71" s="10"/>
      <c r="AE71" s="10"/>
      <c r="AF71" s="10"/>
      <c r="AG71" s="10"/>
      <c r="AH71" s="10"/>
      <c r="AI71" s="10"/>
      <c r="AJ71" s="10"/>
      <c r="AK71" s="707" t="s">
        <v>85</v>
      </c>
      <c r="AL71" s="708" t="s">
        <v>96</v>
      </c>
      <c r="AM71" s="709"/>
      <c r="AN71" s="691"/>
      <c r="AO71" s="691" t="s">
        <v>95</v>
      </c>
    </row>
    <row r="72" spans="1:41">
      <c r="A72" s="680"/>
      <c r="B72" s="680"/>
      <c r="C72" s="680"/>
      <c r="D72" s="718"/>
      <c r="E72" s="677"/>
      <c r="F72" s="691"/>
      <c r="G72" s="689"/>
      <c r="H72" s="677"/>
      <c r="I72" s="691"/>
      <c r="J72" s="691"/>
      <c r="K72" s="693"/>
      <c r="L72" s="693"/>
      <c r="M72" s="693"/>
      <c r="N72" s="693"/>
      <c r="O72" s="677"/>
      <c r="P72" s="686"/>
      <c r="Q72" s="700"/>
      <c r="R72" s="693"/>
      <c r="S72" s="701"/>
      <c r="T72" s="673"/>
      <c r="U72" s="675"/>
      <c r="V72" s="675"/>
      <c r="W72" s="675"/>
      <c r="X72" s="675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707"/>
      <c r="AL72" s="710"/>
      <c r="AM72" s="711"/>
      <c r="AN72" s="691"/>
      <c r="AO72" s="691"/>
    </row>
    <row r="73" spans="1:41">
      <c r="A73" s="680"/>
      <c r="B73" s="680"/>
      <c r="C73" s="680"/>
      <c r="D73" s="718"/>
      <c r="E73" s="677"/>
      <c r="F73" s="691"/>
      <c r="G73" s="690"/>
      <c r="H73" s="698"/>
      <c r="I73" s="691"/>
      <c r="J73" s="691"/>
      <c r="K73" s="693"/>
      <c r="L73" s="693"/>
      <c r="M73" s="693"/>
      <c r="N73" s="693"/>
      <c r="O73" s="677"/>
      <c r="P73" s="686"/>
      <c r="Q73" s="700"/>
      <c r="R73" s="693"/>
      <c r="S73" s="701"/>
      <c r="T73" s="674"/>
      <c r="U73" s="675"/>
      <c r="V73" s="675"/>
      <c r="W73" s="675"/>
      <c r="X73" s="675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707"/>
      <c r="AL73" s="712"/>
      <c r="AM73" s="713"/>
      <c r="AN73" s="691"/>
      <c r="AO73" s="691"/>
    </row>
    <row r="74" spans="1:41" s="241" customFormat="1" hidden="1">
      <c r="A74" s="680"/>
      <c r="B74" s="680"/>
      <c r="C74" s="680"/>
      <c r="D74" s="718"/>
      <c r="E74" s="677"/>
      <c r="F74" s="691">
        <v>2</v>
      </c>
      <c r="G74" s="688" t="s">
        <v>64</v>
      </c>
      <c r="H74" s="236"/>
      <c r="I74" s="237"/>
      <c r="J74" s="237"/>
      <c r="K74" s="238"/>
      <c r="L74" s="238"/>
      <c r="M74" s="238"/>
      <c r="N74" s="238"/>
      <c r="O74" s="677"/>
      <c r="P74" s="686"/>
      <c r="Q74" s="682"/>
      <c r="R74" s="679"/>
      <c r="S74" s="663"/>
      <c r="T74" s="666"/>
      <c r="U74" s="669"/>
      <c r="V74" s="669"/>
      <c r="W74" s="669"/>
      <c r="X74" s="714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707"/>
      <c r="AL74" s="708"/>
      <c r="AM74" s="709"/>
      <c r="AN74" s="726"/>
      <c r="AO74" s="691"/>
    </row>
    <row r="75" spans="1:41" s="241" customFormat="1" hidden="1">
      <c r="A75" s="680"/>
      <c r="B75" s="680"/>
      <c r="C75" s="680"/>
      <c r="D75" s="718"/>
      <c r="E75" s="677"/>
      <c r="F75" s="691"/>
      <c r="G75" s="689"/>
      <c r="H75" s="236"/>
      <c r="I75" s="237"/>
      <c r="J75" s="237"/>
      <c r="K75" s="238"/>
      <c r="L75" s="238"/>
      <c r="M75" s="238"/>
      <c r="N75" s="238"/>
      <c r="O75" s="677"/>
      <c r="P75" s="686"/>
      <c r="Q75" s="683"/>
      <c r="R75" s="680"/>
      <c r="S75" s="664"/>
      <c r="T75" s="667"/>
      <c r="U75" s="670"/>
      <c r="V75" s="670"/>
      <c r="W75" s="670"/>
      <c r="X75" s="715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707"/>
      <c r="AL75" s="710"/>
      <c r="AM75" s="711"/>
      <c r="AN75" s="727"/>
      <c r="AO75" s="691"/>
    </row>
    <row r="76" spans="1:41" s="241" customFormat="1" hidden="1">
      <c r="A76" s="680"/>
      <c r="B76" s="680"/>
      <c r="C76" s="680"/>
      <c r="D76" s="718"/>
      <c r="E76" s="677"/>
      <c r="F76" s="691"/>
      <c r="G76" s="690"/>
      <c r="H76" s="236"/>
      <c r="I76" s="237"/>
      <c r="J76" s="237"/>
      <c r="K76" s="238"/>
      <c r="L76" s="238"/>
      <c r="M76" s="238"/>
      <c r="N76" s="238"/>
      <c r="O76" s="677"/>
      <c r="P76" s="687"/>
      <c r="Q76" s="684"/>
      <c r="R76" s="681"/>
      <c r="S76" s="665"/>
      <c r="T76" s="668"/>
      <c r="U76" s="671"/>
      <c r="V76" s="671"/>
      <c r="W76" s="671"/>
      <c r="X76" s="71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707"/>
      <c r="AL76" s="712"/>
      <c r="AM76" s="713"/>
      <c r="AN76" s="728"/>
      <c r="AO76" s="691"/>
    </row>
    <row r="77" spans="1:41" ht="15" customHeight="1">
      <c r="A77" s="680"/>
      <c r="B77" s="680"/>
      <c r="C77" s="680"/>
      <c r="D77" s="718"/>
      <c r="E77" s="677"/>
      <c r="F77" s="691">
        <v>1</v>
      </c>
      <c r="G77" s="688" t="s">
        <v>64</v>
      </c>
      <c r="H77" s="697" t="s">
        <v>73</v>
      </c>
      <c r="I77" s="691" t="s">
        <v>61</v>
      </c>
      <c r="J77" s="691" t="s">
        <v>62</v>
      </c>
      <c r="K77" s="693">
        <v>100</v>
      </c>
      <c r="L77" s="693"/>
      <c r="M77" s="693"/>
      <c r="N77" s="693"/>
      <c r="O77" s="677"/>
      <c r="P77" s="699" t="s">
        <v>59</v>
      </c>
      <c r="Q77" s="700" t="s">
        <v>60</v>
      </c>
      <c r="R77" s="692">
        <v>0</v>
      </c>
      <c r="S77" s="701" t="s">
        <v>83</v>
      </c>
      <c r="T77" s="672">
        <v>530701</v>
      </c>
      <c r="U77" s="675">
        <v>10000</v>
      </c>
      <c r="V77" s="675">
        <v>0</v>
      </c>
      <c r="W77" s="675">
        <v>0</v>
      </c>
      <c r="X77" s="675">
        <v>0</v>
      </c>
      <c r="Y77" s="10"/>
      <c r="Z77" s="10"/>
      <c r="AA77" s="10">
        <v>100</v>
      </c>
      <c r="AB77" s="10"/>
      <c r="AC77" s="10"/>
      <c r="AD77" s="10"/>
      <c r="AE77" s="10"/>
      <c r="AF77" s="10"/>
      <c r="AG77" s="10"/>
      <c r="AH77" s="10"/>
      <c r="AI77" s="10"/>
      <c r="AJ77" s="10"/>
      <c r="AK77" s="707" t="s">
        <v>85</v>
      </c>
      <c r="AL77" s="708" t="s">
        <v>96</v>
      </c>
      <c r="AM77" s="709"/>
      <c r="AN77" s="691"/>
      <c r="AO77" s="691" t="s">
        <v>95</v>
      </c>
    </row>
    <row r="78" spans="1:41">
      <c r="A78" s="680"/>
      <c r="B78" s="680"/>
      <c r="C78" s="680"/>
      <c r="D78" s="718"/>
      <c r="E78" s="677"/>
      <c r="F78" s="691"/>
      <c r="G78" s="689"/>
      <c r="H78" s="677"/>
      <c r="I78" s="691"/>
      <c r="J78" s="691"/>
      <c r="K78" s="693"/>
      <c r="L78" s="693"/>
      <c r="M78" s="693"/>
      <c r="N78" s="693"/>
      <c r="O78" s="677"/>
      <c r="P78" s="699"/>
      <c r="Q78" s="700"/>
      <c r="R78" s="693"/>
      <c r="S78" s="701"/>
      <c r="T78" s="673"/>
      <c r="U78" s="675"/>
      <c r="V78" s="675"/>
      <c r="W78" s="675"/>
      <c r="X78" s="675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707"/>
      <c r="AL78" s="710"/>
      <c r="AM78" s="711"/>
      <c r="AN78" s="691"/>
      <c r="AO78" s="691"/>
    </row>
    <row r="79" spans="1:41">
      <c r="A79" s="680"/>
      <c r="B79" s="680"/>
      <c r="C79" s="680"/>
      <c r="D79" s="718"/>
      <c r="E79" s="678"/>
      <c r="F79" s="691"/>
      <c r="G79" s="690"/>
      <c r="H79" s="698"/>
      <c r="I79" s="691"/>
      <c r="J79" s="691"/>
      <c r="K79" s="693"/>
      <c r="L79" s="693"/>
      <c r="M79" s="693"/>
      <c r="N79" s="693"/>
      <c r="O79" s="678"/>
      <c r="P79" s="699"/>
      <c r="Q79" s="700"/>
      <c r="R79" s="693"/>
      <c r="S79" s="701"/>
      <c r="T79" s="674"/>
      <c r="U79" s="675"/>
      <c r="V79" s="675"/>
      <c r="W79" s="675"/>
      <c r="X79" s="675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707"/>
      <c r="AL79" s="712"/>
      <c r="AM79" s="713"/>
      <c r="AN79" s="691"/>
      <c r="AO79" s="691"/>
    </row>
    <row r="80" spans="1:41" ht="15" customHeight="1">
      <c r="A80" s="680"/>
      <c r="B80" s="680"/>
      <c r="C80" s="680"/>
      <c r="D80" s="718"/>
      <c r="E80" s="707" t="s">
        <v>121</v>
      </c>
      <c r="F80" s="691">
        <v>2</v>
      </c>
      <c r="G80" s="688" t="s">
        <v>64</v>
      </c>
      <c r="H80" s="697" t="s">
        <v>151</v>
      </c>
      <c r="I80" s="691" t="s">
        <v>61</v>
      </c>
      <c r="J80" s="691" t="s">
        <v>62</v>
      </c>
      <c r="K80" s="693">
        <v>25</v>
      </c>
      <c r="L80" s="693">
        <v>25</v>
      </c>
      <c r="M80" s="693">
        <v>25</v>
      </c>
      <c r="N80" s="693">
        <v>25</v>
      </c>
      <c r="O80" s="707" t="s">
        <v>121</v>
      </c>
      <c r="P80" s="699" t="s">
        <v>122</v>
      </c>
      <c r="Q80" s="699" t="s">
        <v>122</v>
      </c>
      <c r="R80" s="692">
        <v>0</v>
      </c>
      <c r="S80" s="701" t="s">
        <v>1317</v>
      </c>
      <c r="T80" s="672">
        <v>530704</v>
      </c>
      <c r="U80" s="675">
        <v>2500</v>
      </c>
      <c r="V80" s="675"/>
      <c r="W80" s="675"/>
      <c r="X80" s="675">
        <v>0</v>
      </c>
      <c r="Y80" s="11">
        <f>100/12</f>
        <v>8.3333333333333339</v>
      </c>
      <c r="Z80" s="11">
        <f t="shared" ref="Z80:AJ80" si="8">100/12</f>
        <v>8.3333333333333339</v>
      </c>
      <c r="AA80" s="11">
        <f t="shared" si="8"/>
        <v>8.3333333333333339</v>
      </c>
      <c r="AB80" s="11">
        <f t="shared" si="8"/>
        <v>8.3333333333333339</v>
      </c>
      <c r="AC80" s="11">
        <f t="shared" si="8"/>
        <v>8.3333333333333339</v>
      </c>
      <c r="AD80" s="11">
        <f t="shared" si="8"/>
        <v>8.3333333333333339</v>
      </c>
      <c r="AE80" s="11">
        <f t="shared" si="8"/>
        <v>8.3333333333333339</v>
      </c>
      <c r="AF80" s="11">
        <f t="shared" si="8"/>
        <v>8.3333333333333339</v>
      </c>
      <c r="AG80" s="11">
        <f t="shared" si="8"/>
        <v>8.3333333333333339</v>
      </c>
      <c r="AH80" s="11">
        <f t="shared" si="8"/>
        <v>8.3333333333333339</v>
      </c>
      <c r="AI80" s="11">
        <f t="shared" si="8"/>
        <v>8.3333333333333339</v>
      </c>
      <c r="AJ80" s="11">
        <f t="shared" si="8"/>
        <v>8.3333333333333339</v>
      </c>
      <c r="AK80" s="707" t="s">
        <v>85</v>
      </c>
      <c r="AL80" s="708" t="s">
        <v>96</v>
      </c>
      <c r="AM80" s="709"/>
      <c r="AN80" s="691"/>
      <c r="AO80" s="691" t="s">
        <v>95</v>
      </c>
    </row>
    <row r="81" spans="1:41">
      <c r="A81" s="680"/>
      <c r="B81" s="680"/>
      <c r="C81" s="680"/>
      <c r="D81" s="718"/>
      <c r="E81" s="707"/>
      <c r="F81" s="691"/>
      <c r="G81" s="689"/>
      <c r="H81" s="677"/>
      <c r="I81" s="691"/>
      <c r="J81" s="691"/>
      <c r="K81" s="693"/>
      <c r="L81" s="693"/>
      <c r="M81" s="693"/>
      <c r="N81" s="693"/>
      <c r="O81" s="707"/>
      <c r="P81" s="699"/>
      <c r="Q81" s="699"/>
      <c r="R81" s="693"/>
      <c r="S81" s="701"/>
      <c r="T81" s="673"/>
      <c r="U81" s="675"/>
      <c r="V81" s="675"/>
      <c r="W81" s="675"/>
      <c r="X81" s="675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707"/>
      <c r="AL81" s="710"/>
      <c r="AM81" s="711"/>
      <c r="AN81" s="691"/>
      <c r="AO81" s="691"/>
    </row>
    <row r="82" spans="1:41">
      <c r="A82" s="681"/>
      <c r="B82" s="681"/>
      <c r="C82" s="681"/>
      <c r="D82" s="719"/>
      <c r="E82" s="707"/>
      <c r="F82" s="691"/>
      <c r="G82" s="690"/>
      <c r="H82" s="698"/>
      <c r="I82" s="691"/>
      <c r="J82" s="691"/>
      <c r="K82" s="693"/>
      <c r="L82" s="693"/>
      <c r="M82" s="693"/>
      <c r="N82" s="693"/>
      <c r="O82" s="707"/>
      <c r="P82" s="699"/>
      <c r="Q82" s="699"/>
      <c r="R82" s="693"/>
      <c r="S82" s="701"/>
      <c r="T82" s="674"/>
      <c r="U82" s="675"/>
      <c r="V82" s="675"/>
      <c r="W82" s="675"/>
      <c r="X82" s="675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707"/>
      <c r="AL82" s="712"/>
      <c r="AM82" s="713"/>
      <c r="AN82" s="691"/>
      <c r="AO82" s="691"/>
    </row>
    <row r="83" spans="1:4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324">
        <f>SUM(U8:U82)</f>
        <v>42550</v>
      </c>
      <c r="V83" s="324">
        <f>SUM(V8:V82)</f>
        <v>49000</v>
      </c>
      <c r="W83" s="12">
        <f>SUM(W8:W79)</f>
        <v>0</v>
      </c>
      <c r="X83" s="12">
        <f>SUM(X8:X79)</f>
        <v>0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idden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05"/>
      <c r="V84" s="105"/>
      <c r="W84" s="12"/>
      <c r="X84" s="12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idden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05"/>
      <c r="V85" s="105"/>
      <c r="W85" s="12"/>
      <c r="X85" s="12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idden="1">
      <c r="A86" s="9"/>
      <c r="B86" s="9"/>
      <c r="C86" s="9"/>
      <c r="D86" s="9"/>
      <c r="E86" s="691">
        <v>2</v>
      </c>
      <c r="F86" s="688" t="s">
        <v>64</v>
      </c>
      <c r="G86" s="697" t="s">
        <v>70</v>
      </c>
      <c r="H86" s="691" t="s">
        <v>61</v>
      </c>
      <c r="I86" s="691" t="s">
        <v>62</v>
      </c>
      <c r="J86" s="693"/>
      <c r="K86" s="693">
        <v>100</v>
      </c>
      <c r="L86" s="693"/>
      <c r="M86" s="693"/>
      <c r="N86" s="121"/>
      <c r="O86" s="699" t="s">
        <v>54</v>
      </c>
      <c r="P86" s="700" t="s">
        <v>55</v>
      </c>
      <c r="Q86" s="692">
        <v>0</v>
      </c>
      <c r="R86" s="701" t="s">
        <v>79</v>
      </c>
      <c r="S86" s="672">
        <v>731403</v>
      </c>
      <c r="T86" s="675">
        <v>0</v>
      </c>
      <c r="U86" s="675">
        <v>7000</v>
      </c>
      <c r="V86" s="675">
        <v>0</v>
      </c>
      <c r="W86" s="675">
        <v>0</v>
      </c>
      <c r="X86" s="10"/>
      <c r="Y86" s="10"/>
      <c r="Z86" s="10">
        <v>100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707" t="s">
        <v>85</v>
      </c>
      <c r="AK86" s="708" t="s">
        <v>89</v>
      </c>
      <c r="AL86" s="709"/>
      <c r="AM86" s="691" t="s">
        <v>90</v>
      </c>
      <c r="AN86" s="691" t="s">
        <v>95</v>
      </c>
      <c r="AO86" s="9"/>
    </row>
    <row r="87" spans="1:41" hidden="1">
      <c r="A87" s="9"/>
      <c r="B87" s="9"/>
      <c r="C87" s="9"/>
      <c r="D87" s="9"/>
      <c r="E87" s="691"/>
      <c r="F87" s="689"/>
      <c r="G87" s="677"/>
      <c r="H87" s="691"/>
      <c r="I87" s="691"/>
      <c r="J87" s="693"/>
      <c r="K87" s="693"/>
      <c r="L87" s="693"/>
      <c r="M87" s="693"/>
      <c r="N87" s="121"/>
      <c r="O87" s="699"/>
      <c r="P87" s="700"/>
      <c r="Q87" s="693"/>
      <c r="R87" s="701"/>
      <c r="S87" s="673"/>
      <c r="T87" s="675"/>
      <c r="U87" s="675"/>
      <c r="V87" s="675"/>
      <c r="W87" s="675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707"/>
      <c r="AK87" s="710"/>
      <c r="AL87" s="711"/>
      <c r="AM87" s="691"/>
      <c r="AN87" s="691"/>
      <c r="AO87" s="9"/>
    </row>
    <row r="88" spans="1:41" hidden="1">
      <c r="A88" s="9"/>
      <c r="B88" s="9"/>
      <c r="C88" s="9"/>
      <c r="D88" s="9"/>
      <c r="E88" s="691"/>
      <c r="F88" s="690"/>
      <c r="G88" s="698"/>
      <c r="H88" s="691"/>
      <c r="I88" s="691"/>
      <c r="J88" s="693"/>
      <c r="K88" s="693"/>
      <c r="L88" s="693"/>
      <c r="M88" s="693"/>
      <c r="N88" s="121"/>
      <c r="O88" s="699"/>
      <c r="P88" s="700"/>
      <c r="Q88" s="693"/>
      <c r="R88" s="701"/>
      <c r="S88" s="674"/>
      <c r="T88" s="675"/>
      <c r="U88" s="675"/>
      <c r="V88" s="675"/>
      <c r="W88" s="675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707"/>
      <c r="AK88" s="712"/>
      <c r="AL88" s="713"/>
      <c r="AM88" s="691"/>
      <c r="AN88" s="691"/>
      <c r="AO88" s="9"/>
    </row>
    <row r="89" spans="1:41" hidden="1">
      <c r="A89" s="9"/>
      <c r="B89" s="9"/>
      <c r="C89" s="9"/>
      <c r="D89" s="9"/>
      <c r="E89" s="691">
        <v>2</v>
      </c>
      <c r="F89" s="688" t="s">
        <v>64</v>
      </c>
      <c r="G89" s="697" t="s">
        <v>71</v>
      </c>
      <c r="H89" s="691" t="s">
        <v>61</v>
      </c>
      <c r="I89" s="691" t="s">
        <v>62</v>
      </c>
      <c r="J89" s="693"/>
      <c r="K89" s="693">
        <v>100</v>
      </c>
      <c r="L89" s="693"/>
      <c r="M89" s="693"/>
      <c r="N89" s="121"/>
      <c r="O89" s="699" t="s">
        <v>54</v>
      </c>
      <c r="P89" s="700" t="s">
        <v>56</v>
      </c>
      <c r="Q89" s="692">
        <v>0</v>
      </c>
      <c r="R89" s="701" t="s">
        <v>79</v>
      </c>
      <c r="S89" s="672">
        <v>840103</v>
      </c>
      <c r="T89" s="675">
        <v>0</v>
      </c>
      <c r="U89" s="675">
        <v>20000</v>
      </c>
      <c r="V89" s="675">
        <v>0</v>
      </c>
      <c r="W89" s="675">
        <v>0</v>
      </c>
      <c r="X89" s="10"/>
      <c r="Y89" s="10"/>
      <c r="Z89" s="10">
        <v>100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707" t="s">
        <v>85</v>
      </c>
      <c r="AK89" s="708" t="s">
        <v>89</v>
      </c>
      <c r="AL89" s="709"/>
      <c r="AM89" s="691" t="s">
        <v>90</v>
      </c>
      <c r="AN89" s="691" t="s">
        <v>95</v>
      </c>
      <c r="AO89" s="9"/>
    </row>
    <row r="90" spans="1:41" hidden="1">
      <c r="A90" s="9"/>
      <c r="B90" s="9"/>
      <c r="C90" s="9"/>
      <c r="D90" s="9"/>
      <c r="E90" s="691"/>
      <c r="F90" s="689"/>
      <c r="G90" s="677"/>
      <c r="H90" s="691"/>
      <c r="I90" s="691"/>
      <c r="J90" s="693"/>
      <c r="K90" s="693"/>
      <c r="L90" s="693"/>
      <c r="M90" s="693"/>
      <c r="N90" s="121"/>
      <c r="O90" s="699"/>
      <c r="P90" s="700"/>
      <c r="Q90" s="693"/>
      <c r="R90" s="701"/>
      <c r="S90" s="673"/>
      <c r="T90" s="675"/>
      <c r="U90" s="675"/>
      <c r="V90" s="675"/>
      <c r="W90" s="675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707"/>
      <c r="AK90" s="710"/>
      <c r="AL90" s="711"/>
      <c r="AM90" s="691"/>
      <c r="AN90" s="691"/>
      <c r="AO90" s="9"/>
    </row>
    <row r="91" spans="1:41" hidden="1">
      <c r="A91" s="9"/>
      <c r="B91" s="9"/>
      <c r="C91" s="9"/>
      <c r="D91" s="9"/>
      <c r="E91" s="691"/>
      <c r="F91" s="690"/>
      <c r="G91" s="698"/>
      <c r="H91" s="691"/>
      <c r="I91" s="691"/>
      <c r="J91" s="693"/>
      <c r="K91" s="693"/>
      <c r="L91" s="693"/>
      <c r="M91" s="693"/>
      <c r="N91" s="122"/>
      <c r="O91" s="699"/>
      <c r="P91" s="700"/>
      <c r="Q91" s="693"/>
      <c r="R91" s="701"/>
      <c r="S91" s="674"/>
      <c r="T91" s="675"/>
      <c r="U91" s="675"/>
      <c r="V91" s="675"/>
      <c r="W91" s="675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707"/>
      <c r="AK91" s="712"/>
      <c r="AL91" s="713"/>
      <c r="AM91" s="691"/>
      <c r="AN91" s="691"/>
      <c r="AO91" s="9"/>
    </row>
    <row r="92" spans="1:41" hidden="1">
      <c r="A92" s="9"/>
      <c r="B92" s="9"/>
      <c r="C92" s="9"/>
      <c r="D92" s="9"/>
    </row>
    <row r="93" spans="1:41" hidden="1">
      <c r="A93" s="9"/>
      <c r="B93" s="9"/>
      <c r="C93" s="9"/>
      <c r="D93" s="9"/>
    </row>
    <row r="94" spans="1:41" hidden="1">
      <c r="E94" s="691">
        <v>12</v>
      </c>
      <c r="F94" s="688" t="s">
        <v>64</v>
      </c>
      <c r="G94" s="697" t="s">
        <v>111</v>
      </c>
      <c r="H94" s="691" t="s">
        <v>61</v>
      </c>
      <c r="I94" s="691" t="s">
        <v>62</v>
      </c>
      <c r="J94" s="693">
        <v>25</v>
      </c>
      <c r="K94" s="693">
        <v>25</v>
      </c>
      <c r="L94" s="693">
        <v>25</v>
      </c>
      <c r="M94" s="693">
        <v>25</v>
      </c>
      <c r="O94" s="699" t="s">
        <v>42</v>
      </c>
      <c r="P94" s="700" t="s">
        <v>112</v>
      </c>
      <c r="Q94" s="692">
        <v>0</v>
      </c>
      <c r="R94" s="701" t="s">
        <v>113</v>
      </c>
      <c r="S94" s="672">
        <v>530104</v>
      </c>
      <c r="T94" s="675">
        <v>14500</v>
      </c>
      <c r="U94" s="675">
        <v>0</v>
      </c>
      <c r="V94" s="675">
        <v>0</v>
      </c>
      <c r="W94" s="675">
        <v>0</v>
      </c>
      <c r="X94" s="11">
        <f>100/12</f>
        <v>8.3333333333333339</v>
      </c>
      <c r="Y94" s="11">
        <f t="shared" ref="Y94:AI94" si="9">100/12</f>
        <v>8.3333333333333339</v>
      </c>
      <c r="Z94" s="11">
        <f t="shared" si="9"/>
        <v>8.3333333333333339</v>
      </c>
      <c r="AA94" s="11">
        <f t="shared" si="9"/>
        <v>8.3333333333333339</v>
      </c>
      <c r="AB94" s="11">
        <f t="shared" si="9"/>
        <v>8.3333333333333339</v>
      </c>
      <c r="AC94" s="11">
        <f t="shared" si="9"/>
        <v>8.3333333333333339</v>
      </c>
      <c r="AD94" s="11">
        <f t="shared" si="9"/>
        <v>8.3333333333333339</v>
      </c>
      <c r="AE94" s="11">
        <f t="shared" si="9"/>
        <v>8.3333333333333339</v>
      </c>
      <c r="AF94" s="11">
        <f t="shared" si="9"/>
        <v>8.3333333333333339</v>
      </c>
      <c r="AG94" s="11">
        <f t="shared" si="9"/>
        <v>8.3333333333333339</v>
      </c>
      <c r="AH94" s="11">
        <f t="shared" si="9"/>
        <v>8.3333333333333339</v>
      </c>
      <c r="AI94" s="11">
        <f t="shared" si="9"/>
        <v>8.3333333333333339</v>
      </c>
      <c r="AJ94" s="707" t="s">
        <v>85</v>
      </c>
      <c r="AK94" s="708" t="s">
        <v>114</v>
      </c>
      <c r="AL94" s="709"/>
      <c r="AM94" s="691" t="s">
        <v>116</v>
      </c>
      <c r="AN94" s="691" t="s">
        <v>115</v>
      </c>
    </row>
    <row r="95" spans="1:41" hidden="1">
      <c r="E95" s="691"/>
      <c r="F95" s="689"/>
      <c r="G95" s="677"/>
      <c r="H95" s="691"/>
      <c r="I95" s="691"/>
      <c r="J95" s="693"/>
      <c r="K95" s="693"/>
      <c r="L95" s="693"/>
      <c r="M95" s="693"/>
      <c r="N95" s="121"/>
      <c r="O95" s="699"/>
      <c r="P95" s="700"/>
      <c r="Q95" s="693"/>
      <c r="R95" s="701"/>
      <c r="S95" s="673"/>
      <c r="T95" s="675"/>
      <c r="U95" s="675"/>
      <c r="V95" s="675"/>
      <c r="W95" s="675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707"/>
      <c r="AK95" s="710"/>
      <c r="AL95" s="711"/>
      <c r="AM95" s="691"/>
      <c r="AN95" s="691"/>
    </row>
    <row r="96" spans="1:41" hidden="1">
      <c r="E96" s="691"/>
      <c r="F96" s="690"/>
      <c r="G96" s="698"/>
      <c r="H96" s="691"/>
      <c r="I96" s="691"/>
      <c r="J96" s="693"/>
      <c r="K96" s="693"/>
      <c r="L96" s="693"/>
      <c r="M96" s="693"/>
      <c r="N96" s="121"/>
      <c r="O96" s="699"/>
      <c r="P96" s="700"/>
      <c r="Q96" s="693"/>
      <c r="R96" s="701"/>
      <c r="S96" s="674"/>
      <c r="T96" s="675"/>
      <c r="U96" s="675"/>
      <c r="V96" s="675"/>
      <c r="W96" s="675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707"/>
      <c r="AK96" s="712"/>
      <c r="AL96" s="713"/>
      <c r="AM96" s="691"/>
      <c r="AN96" s="691"/>
    </row>
    <row r="97" spans="5:40" hidden="1">
      <c r="E97" s="691">
        <v>12</v>
      </c>
      <c r="F97" s="688" t="s">
        <v>64</v>
      </c>
      <c r="G97" s="697" t="s">
        <v>138</v>
      </c>
      <c r="H97" s="691" t="s">
        <v>61</v>
      </c>
      <c r="I97" s="691" t="s">
        <v>62</v>
      </c>
      <c r="J97" s="693">
        <v>25</v>
      </c>
      <c r="K97" s="693">
        <v>25</v>
      </c>
      <c r="L97" s="693">
        <v>25</v>
      </c>
      <c r="M97" s="693">
        <v>25</v>
      </c>
      <c r="N97" s="121"/>
      <c r="O97" s="699" t="s">
        <v>42</v>
      </c>
      <c r="P97" s="700" t="s">
        <v>139</v>
      </c>
      <c r="Q97" s="692">
        <v>0</v>
      </c>
      <c r="R97" s="701" t="s">
        <v>140</v>
      </c>
      <c r="S97" s="672">
        <v>530105</v>
      </c>
      <c r="T97" s="675">
        <v>24560</v>
      </c>
      <c r="U97" s="675">
        <v>0</v>
      </c>
      <c r="V97" s="675">
        <v>0</v>
      </c>
      <c r="W97" s="675">
        <v>0</v>
      </c>
      <c r="X97" s="11">
        <f>100/12</f>
        <v>8.3333333333333339</v>
      </c>
      <c r="Y97" s="11">
        <f t="shared" ref="Y97:AI97" si="10">100/12</f>
        <v>8.3333333333333339</v>
      </c>
      <c r="Z97" s="11">
        <f t="shared" si="10"/>
        <v>8.3333333333333339</v>
      </c>
      <c r="AA97" s="11">
        <f t="shared" si="10"/>
        <v>8.3333333333333339</v>
      </c>
      <c r="AB97" s="11">
        <f t="shared" si="10"/>
        <v>8.3333333333333339</v>
      </c>
      <c r="AC97" s="11">
        <f t="shared" si="10"/>
        <v>8.3333333333333339</v>
      </c>
      <c r="AD97" s="11">
        <f t="shared" si="10"/>
        <v>8.3333333333333339</v>
      </c>
      <c r="AE97" s="11">
        <f t="shared" si="10"/>
        <v>8.3333333333333339</v>
      </c>
      <c r="AF97" s="11">
        <f t="shared" si="10"/>
        <v>8.3333333333333339</v>
      </c>
      <c r="AG97" s="11">
        <f t="shared" si="10"/>
        <v>8.3333333333333339</v>
      </c>
      <c r="AH97" s="11">
        <f t="shared" si="10"/>
        <v>8.3333333333333339</v>
      </c>
      <c r="AI97" s="11">
        <f t="shared" si="10"/>
        <v>8.3333333333333339</v>
      </c>
      <c r="AJ97" s="707" t="s">
        <v>85</v>
      </c>
      <c r="AK97" s="708" t="s">
        <v>114</v>
      </c>
      <c r="AL97" s="709"/>
      <c r="AM97" s="691" t="s">
        <v>137</v>
      </c>
      <c r="AN97" s="691" t="s">
        <v>115</v>
      </c>
    </row>
    <row r="98" spans="5:40" hidden="1">
      <c r="E98" s="691"/>
      <c r="F98" s="689"/>
      <c r="G98" s="677"/>
      <c r="H98" s="691"/>
      <c r="I98" s="691"/>
      <c r="J98" s="693"/>
      <c r="K98" s="693"/>
      <c r="L98" s="693"/>
      <c r="M98" s="693"/>
      <c r="N98" s="121"/>
      <c r="O98" s="699"/>
      <c r="P98" s="700"/>
      <c r="Q98" s="693"/>
      <c r="R98" s="701"/>
      <c r="S98" s="673"/>
      <c r="T98" s="675"/>
      <c r="U98" s="675"/>
      <c r="V98" s="675"/>
      <c r="W98" s="675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707"/>
      <c r="AK98" s="710"/>
      <c r="AL98" s="711"/>
      <c r="AM98" s="691"/>
      <c r="AN98" s="691"/>
    </row>
    <row r="99" spans="5:40" hidden="1">
      <c r="E99" s="691"/>
      <c r="F99" s="690"/>
      <c r="G99" s="698"/>
      <c r="H99" s="691"/>
      <c r="I99" s="691"/>
      <c r="J99" s="693"/>
      <c r="K99" s="693"/>
      <c r="L99" s="693"/>
      <c r="M99" s="693"/>
      <c r="N99" s="121"/>
      <c r="O99" s="699"/>
      <c r="P99" s="700"/>
      <c r="Q99" s="693"/>
      <c r="R99" s="701"/>
      <c r="S99" s="674"/>
      <c r="T99" s="675"/>
      <c r="U99" s="675"/>
      <c r="V99" s="675"/>
      <c r="W99" s="675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707"/>
      <c r="AK99" s="712"/>
      <c r="AL99" s="713"/>
      <c r="AM99" s="691"/>
      <c r="AN99" s="691"/>
    </row>
    <row r="100" spans="5:40" hidden="1">
      <c r="E100" s="691">
        <v>1</v>
      </c>
      <c r="F100" s="688" t="s">
        <v>64</v>
      </c>
      <c r="G100" s="697" t="s">
        <v>68</v>
      </c>
      <c r="H100" s="691" t="s">
        <v>61</v>
      </c>
      <c r="I100" s="691" t="s">
        <v>62</v>
      </c>
      <c r="J100" s="693">
        <v>100</v>
      </c>
      <c r="K100" s="693"/>
      <c r="L100" s="693"/>
      <c r="M100" s="693"/>
      <c r="N100" s="121"/>
      <c r="O100" s="699" t="s">
        <v>50</v>
      </c>
      <c r="P100" s="700" t="s">
        <v>51</v>
      </c>
      <c r="Q100" s="692">
        <v>0</v>
      </c>
      <c r="R100" s="701" t="s">
        <v>77</v>
      </c>
      <c r="S100" s="672">
        <v>770201</v>
      </c>
      <c r="T100" s="675">
        <v>0</v>
      </c>
      <c r="U100" s="675">
        <v>58000</v>
      </c>
      <c r="V100" s="675">
        <v>0</v>
      </c>
      <c r="W100" s="675">
        <v>0</v>
      </c>
      <c r="X100" s="10"/>
      <c r="Y100" s="10">
        <v>100</v>
      </c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707" t="s">
        <v>85</v>
      </c>
      <c r="AK100" s="708" t="s">
        <v>89</v>
      </c>
      <c r="AL100" s="709"/>
      <c r="AM100" s="691" t="s">
        <v>93</v>
      </c>
      <c r="AN100" s="691" t="s">
        <v>92</v>
      </c>
    </row>
    <row r="101" spans="5:40" hidden="1">
      <c r="E101" s="691"/>
      <c r="F101" s="689"/>
      <c r="G101" s="677"/>
      <c r="H101" s="691"/>
      <c r="I101" s="691"/>
      <c r="J101" s="693"/>
      <c r="K101" s="693"/>
      <c r="L101" s="693"/>
      <c r="M101" s="693"/>
      <c r="N101" s="121"/>
      <c r="O101" s="699"/>
      <c r="P101" s="700"/>
      <c r="Q101" s="693"/>
      <c r="R101" s="701"/>
      <c r="S101" s="673"/>
      <c r="T101" s="675"/>
      <c r="U101" s="675"/>
      <c r="V101" s="675"/>
      <c r="W101" s="675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707"/>
      <c r="AK101" s="710"/>
      <c r="AL101" s="711"/>
      <c r="AM101" s="691"/>
      <c r="AN101" s="691"/>
    </row>
    <row r="102" spans="5:40" hidden="1">
      <c r="E102" s="691"/>
      <c r="F102" s="690"/>
      <c r="G102" s="698"/>
      <c r="H102" s="691"/>
      <c r="I102" s="691"/>
      <c r="J102" s="693"/>
      <c r="K102" s="693"/>
      <c r="L102" s="693"/>
      <c r="M102" s="693"/>
      <c r="N102" s="122"/>
      <c r="O102" s="699"/>
      <c r="P102" s="700"/>
      <c r="Q102" s="693"/>
      <c r="R102" s="701"/>
      <c r="S102" s="674"/>
      <c r="T102" s="675"/>
      <c r="U102" s="675"/>
      <c r="V102" s="675"/>
      <c r="W102" s="675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707"/>
      <c r="AK102" s="712"/>
      <c r="AL102" s="713"/>
      <c r="AM102" s="691"/>
      <c r="AN102" s="691"/>
    </row>
    <row r="103" spans="5:40"/>
    <row r="104" spans="5:40"/>
    <row r="105" spans="5:40"/>
    <row r="106" spans="5:40"/>
    <row r="107" spans="5:40"/>
    <row r="108" spans="5:40"/>
    <row r="109" spans="5:40"/>
    <row r="110" spans="5:40"/>
    <row r="111" spans="5:40"/>
    <row r="112" spans="5:40"/>
    <row r="113"/>
    <row r="114"/>
    <row r="115"/>
    <row r="116"/>
    <row r="117"/>
    <row r="118"/>
  </sheetData>
  <mergeCells count="690">
    <mergeCell ref="Q35:Q37"/>
    <mergeCell ref="S32:S34"/>
    <mergeCell ref="U32:U34"/>
    <mergeCell ref="V32:V34"/>
    <mergeCell ref="U41:U43"/>
    <mergeCell ref="U44:U46"/>
    <mergeCell ref="W29:W31"/>
    <mergeCell ref="R29:R31"/>
    <mergeCell ref="S29:S31"/>
    <mergeCell ref="T29:T31"/>
    <mergeCell ref="W32:W34"/>
    <mergeCell ref="Q41:Q43"/>
    <mergeCell ref="P94:P96"/>
    <mergeCell ref="Q94:Q96"/>
    <mergeCell ref="R94:R96"/>
    <mergeCell ref="T80:T82"/>
    <mergeCell ref="U80:U82"/>
    <mergeCell ref="V80:V82"/>
    <mergeCell ref="W80:W82"/>
    <mergeCell ref="P62:P64"/>
    <mergeCell ref="W74:W76"/>
    <mergeCell ref="R74:R76"/>
    <mergeCell ref="S74:S76"/>
    <mergeCell ref="T74:T76"/>
    <mergeCell ref="U74:U76"/>
    <mergeCell ref="V74:V76"/>
    <mergeCell ref="N80:N82"/>
    <mergeCell ref="N77:N79"/>
    <mergeCell ref="N56:N58"/>
    <mergeCell ref="Q50:Q52"/>
    <mergeCell ref="Q47:Q49"/>
    <mergeCell ref="Q80:Q82"/>
    <mergeCell ref="Q59:Q61"/>
    <mergeCell ref="M62:M64"/>
    <mergeCell ref="L65:L67"/>
    <mergeCell ref="M65:M67"/>
    <mergeCell ref="N65:N67"/>
    <mergeCell ref="N62:N64"/>
    <mergeCell ref="U47:U49"/>
    <mergeCell ref="Q44:Q46"/>
    <mergeCell ref="J89:J91"/>
    <mergeCell ref="K89:K91"/>
    <mergeCell ref="L89:L91"/>
    <mergeCell ref="K50:K52"/>
    <mergeCell ref="L50:L52"/>
    <mergeCell ref="M50:M52"/>
    <mergeCell ref="K53:K55"/>
    <mergeCell ref="L53:L55"/>
    <mergeCell ref="M53:M55"/>
    <mergeCell ref="K77:K79"/>
    <mergeCell ref="L77:L79"/>
    <mergeCell ref="M77:M79"/>
    <mergeCell ref="K56:K58"/>
    <mergeCell ref="L56:L58"/>
    <mergeCell ref="M56:M58"/>
    <mergeCell ref="M89:M91"/>
    <mergeCell ref="K62:K64"/>
    <mergeCell ref="L62:L64"/>
    <mergeCell ref="K86:K88"/>
    <mergeCell ref="L86:L88"/>
    <mergeCell ref="M86:M88"/>
    <mergeCell ref="N53:N55"/>
    <mergeCell ref="AN100:AN102"/>
    <mergeCell ref="AO38:AO40"/>
    <mergeCell ref="AO44:AO46"/>
    <mergeCell ref="R77:R79"/>
    <mergeCell ref="R68:R70"/>
    <mergeCell ref="Q68:Q70"/>
    <mergeCell ref="Q53:Q55"/>
    <mergeCell ref="Q77:Q79"/>
    <mergeCell ref="AJ94:AJ96"/>
    <mergeCell ref="AK94:AL96"/>
    <mergeCell ref="AM94:AM96"/>
    <mergeCell ref="AN94:AN96"/>
    <mergeCell ref="R44:R46"/>
    <mergeCell ref="Q86:Q88"/>
    <mergeCell ref="Q89:Q91"/>
    <mergeCell ref="R47:R49"/>
    <mergeCell ref="R50:R52"/>
    <mergeCell ref="R53:R55"/>
    <mergeCell ref="T94:T96"/>
    <mergeCell ref="U94:U96"/>
    <mergeCell ref="V94:V96"/>
    <mergeCell ref="W94:W96"/>
    <mergeCell ref="AO47:AO49"/>
    <mergeCell ref="AO50:AO52"/>
    <mergeCell ref="AO53:AO55"/>
    <mergeCell ref="AO77:AO79"/>
    <mergeCell ref="AN86:AN88"/>
    <mergeCell ref="AN89:AN91"/>
    <mergeCell ref="AO11:AO13"/>
    <mergeCell ref="AO14:AO16"/>
    <mergeCell ref="AO23:AO25"/>
    <mergeCell ref="AO41:AO43"/>
    <mergeCell ref="AO26:AO28"/>
    <mergeCell ref="AO29:AO31"/>
    <mergeCell ref="AO32:AO34"/>
    <mergeCell ref="AO68:AO70"/>
    <mergeCell ref="AO65:AO67"/>
    <mergeCell ref="AO35:AO37"/>
    <mergeCell ref="AO71:AO73"/>
    <mergeCell ref="AO62:AO64"/>
    <mergeCell ref="AO74:AO76"/>
    <mergeCell ref="AN17:AN19"/>
    <mergeCell ref="AO20:AO22"/>
    <mergeCell ref="AO17:AO19"/>
    <mergeCell ref="AN50:AN52"/>
    <mergeCell ref="AN23:AN25"/>
    <mergeCell ref="AK53:AK55"/>
    <mergeCell ref="AN53:AN55"/>
    <mergeCell ref="AL50:AM52"/>
    <mergeCell ref="AL53:AM55"/>
    <mergeCell ref="AN44:AN46"/>
    <mergeCell ref="AL38:AM40"/>
    <mergeCell ref="AL44:AM46"/>
    <mergeCell ref="AK41:AK43"/>
    <mergeCell ref="AN41:AN43"/>
    <mergeCell ref="AL80:AM82"/>
    <mergeCell ref="AN80:AN82"/>
    <mergeCell ref="AK59:AK61"/>
    <mergeCell ref="AL59:AM61"/>
    <mergeCell ref="AN59:AN61"/>
    <mergeCell ref="AK62:AK64"/>
    <mergeCell ref="AL62:AM64"/>
    <mergeCell ref="AN62:AN64"/>
    <mergeCell ref="AK71:AK73"/>
    <mergeCell ref="AL71:AM73"/>
    <mergeCell ref="AN71:AN73"/>
    <mergeCell ref="AK65:AK67"/>
    <mergeCell ref="AL65:AM67"/>
    <mergeCell ref="AN65:AN67"/>
    <mergeCell ref="AN74:AN76"/>
    <mergeCell ref="AJ100:AJ102"/>
    <mergeCell ref="AM100:AM102"/>
    <mergeCell ref="AL41:AM43"/>
    <mergeCell ref="AK100:AL102"/>
    <mergeCell ref="AK47:AK49"/>
    <mergeCell ref="AN47:AN49"/>
    <mergeCell ref="AL47:AM49"/>
    <mergeCell ref="AJ86:AJ88"/>
    <mergeCell ref="AM86:AM88"/>
    <mergeCell ref="AJ89:AJ91"/>
    <mergeCell ref="AM89:AM91"/>
    <mergeCell ref="AK86:AL88"/>
    <mergeCell ref="AK89:AL91"/>
    <mergeCell ref="AK77:AK79"/>
    <mergeCell ref="AN77:AN79"/>
    <mergeCell ref="AK68:AK70"/>
    <mergeCell ref="AN68:AN70"/>
    <mergeCell ref="AL77:AM79"/>
    <mergeCell ref="AK50:AK52"/>
    <mergeCell ref="AN97:AN99"/>
    <mergeCell ref="AL74:AM76"/>
    <mergeCell ref="AK74:AK76"/>
    <mergeCell ref="AL68:AM70"/>
    <mergeCell ref="AK80:AK82"/>
    <mergeCell ref="AL14:AM16"/>
    <mergeCell ref="AL23:AM25"/>
    <mergeCell ref="AK11:AK13"/>
    <mergeCell ref="AN11:AN13"/>
    <mergeCell ref="AL11:AM13"/>
    <mergeCell ref="AK38:AK40"/>
    <mergeCell ref="AN38:AN40"/>
    <mergeCell ref="AN29:AN31"/>
    <mergeCell ref="AL26:AM28"/>
    <mergeCell ref="AN26:AN28"/>
    <mergeCell ref="AL32:AM34"/>
    <mergeCell ref="AN32:AN34"/>
    <mergeCell ref="AK29:AK31"/>
    <mergeCell ref="AL29:AM31"/>
    <mergeCell ref="AK32:AK34"/>
    <mergeCell ref="AK26:AK28"/>
    <mergeCell ref="AN35:AN37"/>
    <mergeCell ref="AK17:AK19"/>
    <mergeCell ref="AK20:AK22"/>
    <mergeCell ref="AL17:AM19"/>
    <mergeCell ref="AL20:AM22"/>
    <mergeCell ref="AN20:AN22"/>
    <mergeCell ref="AK35:AK37"/>
    <mergeCell ref="AL35:AM37"/>
    <mergeCell ref="U100:U102"/>
    <mergeCell ref="V100:V102"/>
    <mergeCell ref="W100:W102"/>
    <mergeCell ref="V47:V49"/>
    <mergeCell ref="W47:W49"/>
    <mergeCell ref="X47:X49"/>
    <mergeCell ref="T86:T88"/>
    <mergeCell ref="U86:U88"/>
    <mergeCell ref="V86:V88"/>
    <mergeCell ref="W86:W88"/>
    <mergeCell ref="T89:T91"/>
    <mergeCell ref="U89:U91"/>
    <mergeCell ref="V89:V91"/>
    <mergeCell ref="W89:W91"/>
    <mergeCell ref="U77:U79"/>
    <mergeCell ref="V77:V79"/>
    <mergeCell ref="W77:W79"/>
    <mergeCell ref="X77:X79"/>
    <mergeCell ref="U68:U70"/>
    <mergeCell ref="V68:V70"/>
    <mergeCell ref="W68:W70"/>
    <mergeCell ref="X68:X70"/>
    <mergeCell ref="U50:U52"/>
    <mergeCell ref="T97:T99"/>
    <mergeCell ref="U14:U16"/>
    <mergeCell ref="V14:V16"/>
    <mergeCell ref="W14:W16"/>
    <mergeCell ref="X14:X16"/>
    <mergeCell ref="U23:U25"/>
    <mergeCell ref="V23:V25"/>
    <mergeCell ref="W23:W25"/>
    <mergeCell ref="X23:X25"/>
    <mergeCell ref="U38:U40"/>
    <mergeCell ref="V38:V40"/>
    <mergeCell ref="W38:W40"/>
    <mergeCell ref="X38:X40"/>
    <mergeCell ref="W26:W28"/>
    <mergeCell ref="X29:X31"/>
    <mergeCell ref="X32:X34"/>
    <mergeCell ref="X26:X28"/>
    <mergeCell ref="W20:W22"/>
    <mergeCell ref="X20:X22"/>
    <mergeCell ref="X17:X19"/>
    <mergeCell ref="W17:W19"/>
    <mergeCell ref="W35:W37"/>
    <mergeCell ref="X35:X37"/>
    <mergeCell ref="V17:V19"/>
    <mergeCell ref="V20:V22"/>
    <mergeCell ref="E86:E88"/>
    <mergeCell ref="E89:E91"/>
    <mergeCell ref="F47:F49"/>
    <mergeCell ref="F50:F52"/>
    <mergeCell ref="G50:G52"/>
    <mergeCell ref="H50:H52"/>
    <mergeCell ref="T23:T25"/>
    <mergeCell ref="T41:T43"/>
    <mergeCell ref="S100:S102"/>
    <mergeCell ref="T38:T40"/>
    <mergeCell ref="T44:T46"/>
    <mergeCell ref="T50:T52"/>
    <mergeCell ref="T53:T55"/>
    <mergeCell ref="T77:T79"/>
    <mergeCell ref="T68:T70"/>
    <mergeCell ref="S86:S88"/>
    <mergeCell ref="S89:S91"/>
    <mergeCell ref="T47:T49"/>
    <mergeCell ref="T32:T34"/>
    <mergeCell ref="S50:S52"/>
    <mergeCell ref="S53:S55"/>
    <mergeCell ref="S77:S79"/>
    <mergeCell ref="S68:S70"/>
    <mergeCell ref="T100:T102"/>
    <mergeCell ref="S11:S13"/>
    <mergeCell ref="S14:S16"/>
    <mergeCell ref="S23:S25"/>
    <mergeCell ref="S41:S43"/>
    <mergeCell ref="R100:R102"/>
    <mergeCell ref="S38:S40"/>
    <mergeCell ref="S44:S46"/>
    <mergeCell ref="R86:R88"/>
    <mergeCell ref="R89:R91"/>
    <mergeCell ref="S47:S49"/>
    <mergeCell ref="R11:R13"/>
    <mergeCell ref="R14:R16"/>
    <mergeCell ref="R23:R25"/>
    <mergeCell ref="R41:R43"/>
    <mergeCell ref="R26:R28"/>
    <mergeCell ref="S26:S28"/>
    <mergeCell ref="S94:S96"/>
    <mergeCell ref="R80:R82"/>
    <mergeCell ref="S80:S82"/>
    <mergeCell ref="R56:R58"/>
    <mergeCell ref="S56:S58"/>
    <mergeCell ref="R35:R37"/>
    <mergeCell ref="S35:S37"/>
    <mergeCell ref="R32:R34"/>
    <mergeCell ref="T11:T13"/>
    <mergeCell ref="T14:T16"/>
    <mergeCell ref="F14:F16"/>
    <mergeCell ref="F23:F25"/>
    <mergeCell ref="F41:F43"/>
    <mergeCell ref="E100:E102"/>
    <mergeCell ref="F38:F40"/>
    <mergeCell ref="F44:F46"/>
    <mergeCell ref="F26:F28"/>
    <mergeCell ref="F32:F34"/>
    <mergeCell ref="G23:G25"/>
    <mergeCell ref="H23:H25"/>
    <mergeCell ref="G41:G43"/>
    <mergeCell ref="H41:H43"/>
    <mergeCell ref="F100:F102"/>
    <mergeCell ref="G100:G102"/>
    <mergeCell ref="G26:G28"/>
    <mergeCell ref="H26:H28"/>
    <mergeCell ref="G32:G34"/>
    <mergeCell ref="H32:H34"/>
    <mergeCell ref="J11:J13"/>
    <mergeCell ref="I14:I16"/>
    <mergeCell ref="J14:J16"/>
    <mergeCell ref="F53:F55"/>
    <mergeCell ref="F89:F91"/>
    <mergeCell ref="G89:G91"/>
    <mergeCell ref="G47:G49"/>
    <mergeCell ref="H47:H49"/>
    <mergeCell ref="G38:G40"/>
    <mergeCell ref="H38:H40"/>
    <mergeCell ref="G44:G46"/>
    <mergeCell ref="H44:H46"/>
    <mergeCell ref="F86:F88"/>
    <mergeCell ref="G86:G88"/>
    <mergeCell ref="F77:F79"/>
    <mergeCell ref="F68:F70"/>
    <mergeCell ref="G68:G70"/>
    <mergeCell ref="H68:H70"/>
    <mergeCell ref="F56:F58"/>
    <mergeCell ref="G56:G58"/>
    <mergeCell ref="G53:G55"/>
    <mergeCell ref="H53:H55"/>
    <mergeCell ref="G77:G79"/>
    <mergeCell ref="H77:H79"/>
    <mergeCell ref="G11:G13"/>
    <mergeCell ref="H11:H13"/>
    <mergeCell ref="G14:G16"/>
    <mergeCell ref="H14:H16"/>
    <mergeCell ref="AK6:AK7"/>
    <mergeCell ref="AL6:AM7"/>
    <mergeCell ref="AN6:AN7"/>
    <mergeCell ref="P11:P13"/>
    <mergeCell ref="Q11:Q13"/>
    <mergeCell ref="P14:P16"/>
    <mergeCell ref="Q14:Q16"/>
    <mergeCell ref="U11:U13"/>
    <mergeCell ref="V11:V13"/>
    <mergeCell ref="W11:W13"/>
    <mergeCell ref="X11:X13"/>
    <mergeCell ref="AK14:AK16"/>
    <mergeCell ref="AN14:AN16"/>
    <mergeCell ref="K8:K10"/>
    <mergeCell ref="L8:L10"/>
    <mergeCell ref="M8:M10"/>
    <mergeCell ref="U8:U10"/>
    <mergeCell ref="V8:V10"/>
    <mergeCell ref="W8:W10"/>
    <mergeCell ref="X8:X10"/>
    <mergeCell ref="U97:U99"/>
    <mergeCell ref="V97:V99"/>
    <mergeCell ref="W97:W99"/>
    <mergeCell ref="AJ97:AJ99"/>
    <mergeCell ref="AK97:AL99"/>
    <mergeCell ref="AM97:AM99"/>
    <mergeCell ref="P23:P25"/>
    <mergeCell ref="Q23:Q25"/>
    <mergeCell ref="V44:V46"/>
    <mergeCell ref="W44:W46"/>
    <mergeCell ref="X44:X46"/>
    <mergeCell ref="V41:V43"/>
    <mergeCell ref="W41:W43"/>
    <mergeCell ref="X41:X43"/>
    <mergeCell ref="V50:V52"/>
    <mergeCell ref="W50:W52"/>
    <mergeCell ref="X50:X52"/>
    <mergeCell ref="U53:U55"/>
    <mergeCell ref="V53:V55"/>
    <mergeCell ref="W53:W55"/>
    <mergeCell ref="X53:X55"/>
    <mergeCell ref="AK23:AK25"/>
    <mergeCell ref="AK44:AK46"/>
    <mergeCell ref="Q38:Q40"/>
    <mergeCell ref="AK8:AK10"/>
    <mergeCell ref="AN8:AN10"/>
    <mergeCell ref="AL8:AM10"/>
    <mergeCell ref="AO8:AO10"/>
    <mergeCell ref="Q8:Q10"/>
    <mergeCell ref="T8:T10"/>
    <mergeCell ref="S8:S10"/>
    <mergeCell ref="R8:R10"/>
    <mergeCell ref="H100:H102"/>
    <mergeCell ref="I100:I102"/>
    <mergeCell ref="I26:I28"/>
    <mergeCell ref="J26:J28"/>
    <mergeCell ref="I32:I34"/>
    <mergeCell ref="J32:J34"/>
    <mergeCell ref="I44:I46"/>
    <mergeCell ref="J44:J46"/>
    <mergeCell ref="H86:H88"/>
    <mergeCell ref="I86:I88"/>
    <mergeCell ref="H89:H91"/>
    <mergeCell ref="I89:I91"/>
    <mergeCell ref="I38:I40"/>
    <mergeCell ref="J38:J40"/>
    <mergeCell ref="I53:I55"/>
    <mergeCell ref="J35:J37"/>
    <mergeCell ref="J100:J102"/>
    <mergeCell ref="H56:H58"/>
    <mergeCell ref="I56:I58"/>
    <mergeCell ref="J56:J58"/>
    <mergeCell ref="J86:J88"/>
    <mergeCell ref="H29:H31"/>
    <mergeCell ref="I29:I31"/>
    <mergeCell ref="O100:O102"/>
    <mergeCell ref="P100:P102"/>
    <mergeCell ref="P38:P40"/>
    <mergeCell ref="J53:J55"/>
    <mergeCell ref="I77:I79"/>
    <mergeCell ref="J77:J79"/>
    <mergeCell ref="I68:I70"/>
    <mergeCell ref="J68:J70"/>
    <mergeCell ref="O89:O91"/>
    <mergeCell ref="P89:P91"/>
    <mergeCell ref="O47:O49"/>
    <mergeCell ref="P47:P49"/>
    <mergeCell ref="P80:P82"/>
    <mergeCell ref="J80:J82"/>
    <mergeCell ref="K80:K82"/>
    <mergeCell ref="L80:L82"/>
    <mergeCell ref="I47:I49"/>
    <mergeCell ref="Q100:Q102"/>
    <mergeCell ref="K100:K102"/>
    <mergeCell ref="O94:O96"/>
    <mergeCell ref="N8:N10"/>
    <mergeCell ref="O41:O43"/>
    <mergeCell ref="P41:P43"/>
    <mergeCell ref="O44:O46"/>
    <mergeCell ref="P44:P46"/>
    <mergeCell ref="M80:M82"/>
    <mergeCell ref="O80:O82"/>
    <mergeCell ref="O97:O99"/>
    <mergeCell ref="P97:P99"/>
    <mergeCell ref="Q97:Q99"/>
    <mergeCell ref="O11:O16"/>
    <mergeCell ref="K11:K13"/>
    <mergeCell ref="L11:L13"/>
    <mergeCell ref="M11:M13"/>
    <mergeCell ref="N11:N13"/>
    <mergeCell ref="K14:K16"/>
    <mergeCell ref="L100:L102"/>
    <mergeCell ref="M100:M102"/>
    <mergeCell ref="L14:L16"/>
    <mergeCell ref="M14:M16"/>
    <mergeCell ref="N14:N16"/>
    <mergeCell ref="I50:I52"/>
    <mergeCell ref="O86:O88"/>
    <mergeCell ref="P86:P88"/>
    <mergeCell ref="M26:M28"/>
    <mergeCell ref="N26:N28"/>
    <mergeCell ref="K32:K34"/>
    <mergeCell ref="L32:L34"/>
    <mergeCell ref="M32:M34"/>
    <mergeCell ref="N32:N34"/>
    <mergeCell ref="K41:K43"/>
    <mergeCell ref="L41:L43"/>
    <mergeCell ref="M41:M43"/>
    <mergeCell ref="N41:N43"/>
    <mergeCell ref="N50:N52"/>
    <mergeCell ref="I62:I64"/>
    <mergeCell ref="J62:J64"/>
    <mergeCell ref="P50:P55"/>
    <mergeCell ref="K68:K70"/>
    <mergeCell ref="L68:L70"/>
    <mergeCell ref="M68:M70"/>
    <mergeCell ref="N68:N70"/>
    <mergeCell ref="K35:K37"/>
    <mergeCell ref="L35:L37"/>
    <mergeCell ref="M35:M37"/>
    <mergeCell ref="E94:E96"/>
    <mergeCell ref="F94:F96"/>
    <mergeCell ref="G94:G96"/>
    <mergeCell ref="H94:H96"/>
    <mergeCell ref="I94:I96"/>
    <mergeCell ref="J94:J96"/>
    <mergeCell ref="K94:K96"/>
    <mergeCell ref="L94:L96"/>
    <mergeCell ref="M94:M96"/>
    <mergeCell ref="B2:AO3"/>
    <mergeCell ref="B4:AO4"/>
    <mergeCell ref="Y6:AJ6"/>
    <mergeCell ref="R6:R7"/>
    <mergeCell ref="S6:S7"/>
    <mergeCell ref="T6:T7"/>
    <mergeCell ref="U6:X6"/>
    <mergeCell ref="R5:AJ5"/>
    <mergeCell ref="AK5:AM5"/>
    <mergeCell ref="AN5:AO5"/>
    <mergeCell ref="F6:F7"/>
    <mergeCell ref="G6:G7"/>
    <mergeCell ref="H6:H7"/>
    <mergeCell ref="AO6:AO7"/>
    <mergeCell ref="E47:E49"/>
    <mergeCell ref="F29:F31"/>
    <mergeCell ref="A5:A7"/>
    <mergeCell ref="I6:I7"/>
    <mergeCell ref="J6:J7"/>
    <mergeCell ref="K6:N6"/>
    <mergeCell ref="O6:O7"/>
    <mergeCell ref="B5:B7"/>
    <mergeCell ref="C5:C7"/>
    <mergeCell ref="D5:D7"/>
    <mergeCell ref="E5:E7"/>
    <mergeCell ref="F5:N5"/>
    <mergeCell ref="O5:Q5"/>
    <mergeCell ref="P6:P7"/>
    <mergeCell ref="Q6:Q7"/>
    <mergeCell ref="O8:O10"/>
    <mergeCell ref="P8:P10"/>
    <mergeCell ref="I8:I10"/>
    <mergeCell ref="J8:J10"/>
    <mergeCell ref="G29:G31"/>
    <mergeCell ref="J29:J31"/>
    <mergeCell ref="K29:K31"/>
    <mergeCell ref="L29:L31"/>
    <mergeCell ref="M29:M31"/>
    <mergeCell ref="E80:E82"/>
    <mergeCell ref="F80:F82"/>
    <mergeCell ref="G80:G82"/>
    <mergeCell ref="H80:H82"/>
    <mergeCell ref="I80:I82"/>
    <mergeCell ref="B8:B82"/>
    <mergeCell ref="A8:A82"/>
    <mergeCell ref="C8:C82"/>
    <mergeCell ref="D50:D82"/>
    <mergeCell ref="E50:E70"/>
    <mergeCell ref="I23:I25"/>
    <mergeCell ref="I41:I43"/>
    <mergeCell ref="I11:I13"/>
    <mergeCell ref="G8:G10"/>
    <mergeCell ref="H8:H10"/>
    <mergeCell ref="F8:F10"/>
    <mergeCell ref="F11:F13"/>
    <mergeCell ref="E41:E43"/>
    <mergeCell ref="E44:E46"/>
    <mergeCell ref="E8:E10"/>
    <mergeCell ref="D8:D49"/>
    <mergeCell ref="E11:E16"/>
    <mergeCell ref="E71:E79"/>
    <mergeCell ref="F35:F37"/>
    <mergeCell ref="X80:X82"/>
    <mergeCell ref="AO80:AO82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P59:P61"/>
    <mergeCell ref="X59:X61"/>
    <mergeCell ref="X62:X64"/>
    <mergeCell ref="X71:X73"/>
    <mergeCell ref="U65:U67"/>
    <mergeCell ref="V65:V67"/>
    <mergeCell ref="W65:W67"/>
    <mergeCell ref="AO59:AO61"/>
    <mergeCell ref="F62:F64"/>
    <mergeCell ref="G62:G64"/>
    <mergeCell ref="H62:H64"/>
    <mergeCell ref="P71:P76"/>
    <mergeCell ref="Q74:Q76"/>
    <mergeCell ref="X74:X76"/>
    <mergeCell ref="W62:W64"/>
    <mergeCell ref="Q65:Q67"/>
    <mergeCell ref="R65:R67"/>
    <mergeCell ref="S65:S67"/>
    <mergeCell ref="T65:T67"/>
    <mergeCell ref="Q62:Q64"/>
    <mergeCell ref="Q71:Q73"/>
    <mergeCell ref="X65:X67"/>
    <mergeCell ref="R71:R73"/>
    <mergeCell ref="S71:S73"/>
    <mergeCell ref="T71:T73"/>
    <mergeCell ref="U71:U73"/>
    <mergeCell ref="E97:E99"/>
    <mergeCell ref="F97:F99"/>
    <mergeCell ref="G97:G99"/>
    <mergeCell ref="H97:H99"/>
    <mergeCell ref="I97:I99"/>
    <mergeCell ref="J97:J99"/>
    <mergeCell ref="K97:K99"/>
    <mergeCell ref="L97:L99"/>
    <mergeCell ref="M97:M99"/>
    <mergeCell ref="R97:R99"/>
    <mergeCell ref="S97:S99"/>
    <mergeCell ref="AO56:AO58"/>
    <mergeCell ref="F65:F67"/>
    <mergeCell ref="G65:G67"/>
    <mergeCell ref="H65:H67"/>
    <mergeCell ref="I65:I67"/>
    <mergeCell ref="J65:J67"/>
    <mergeCell ref="K65:K67"/>
    <mergeCell ref="T56:T58"/>
    <mergeCell ref="V56:V58"/>
    <mergeCell ref="W56:W58"/>
    <mergeCell ref="AK56:AK58"/>
    <mergeCell ref="AL56:AM58"/>
    <mergeCell ref="AN56:AN58"/>
    <mergeCell ref="R59:R61"/>
    <mergeCell ref="S59:S61"/>
    <mergeCell ref="T59:T61"/>
    <mergeCell ref="V59:V61"/>
    <mergeCell ref="P56:P58"/>
    <mergeCell ref="Q56:Q58"/>
    <mergeCell ref="P65:P67"/>
    <mergeCell ref="P77:P79"/>
    <mergeCell ref="W59:W61"/>
    <mergeCell ref="X56:X58"/>
    <mergeCell ref="V71:V73"/>
    <mergeCell ref="W71:W73"/>
    <mergeCell ref="F71:F73"/>
    <mergeCell ref="G71:G73"/>
    <mergeCell ref="H71:H73"/>
    <mergeCell ref="I71:I73"/>
    <mergeCell ref="J71:J73"/>
    <mergeCell ref="K71:K73"/>
    <mergeCell ref="L71:L73"/>
    <mergeCell ref="R62:R64"/>
    <mergeCell ref="S62:S64"/>
    <mergeCell ref="T62:T64"/>
    <mergeCell ref="U62:U64"/>
    <mergeCell ref="V62:V64"/>
    <mergeCell ref="O50:O70"/>
    <mergeCell ref="O71:O79"/>
    <mergeCell ref="M71:M73"/>
    <mergeCell ref="N71:N73"/>
    <mergeCell ref="F74:F76"/>
    <mergeCell ref="G74:G76"/>
    <mergeCell ref="U56:U58"/>
    <mergeCell ref="U59:U61"/>
    <mergeCell ref="P68:P70"/>
    <mergeCell ref="J50:J52"/>
    <mergeCell ref="J23:J25"/>
    <mergeCell ref="J41:J43"/>
    <mergeCell ref="L44:L46"/>
    <mergeCell ref="M44:M46"/>
    <mergeCell ref="N44:N46"/>
    <mergeCell ref="K26:K28"/>
    <mergeCell ref="J47:J49"/>
    <mergeCell ref="K23:K25"/>
    <mergeCell ref="L23:L25"/>
    <mergeCell ref="M23:M25"/>
    <mergeCell ref="N23:N25"/>
    <mergeCell ref="N35:N37"/>
    <mergeCell ref="L26:L28"/>
    <mergeCell ref="K44:K46"/>
    <mergeCell ref="K47:K49"/>
    <mergeCell ref="L47:L49"/>
    <mergeCell ref="M47:M49"/>
    <mergeCell ref="N47:N49"/>
    <mergeCell ref="K38:K40"/>
    <mergeCell ref="L38:L40"/>
    <mergeCell ref="M38:M40"/>
    <mergeCell ref="N38:N40"/>
    <mergeCell ref="E17:E40"/>
    <mergeCell ref="R20:R22"/>
    <mergeCell ref="R17:R19"/>
    <mergeCell ref="Q17:Q19"/>
    <mergeCell ref="Q20:Q22"/>
    <mergeCell ref="P20:P22"/>
    <mergeCell ref="P17:P19"/>
    <mergeCell ref="G20:G22"/>
    <mergeCell ref="F20:F22"/>
    <mergeCell ref="F17:F19"/>
    <mergeCell ref="G17:G19"/>
    <mergeCell ref="R38:R40"/>
    <mergeCell ref="N29:N31"/>
    <mergeCell ref="O17:O40"/>
    <mergeCell ref="G35:G37"/>
    <mergeCell ref="H35:H37"/>
    <mergeCell ref="I35:I37"/>
    <mergeCell ref="P26:P28"/>
    <mergeCell ref="Q26:Q28"/>
    <mergeCell ref="P29:P31"/>
    <mergeCell ref="Q29:Q31"/>
    <mergeCell ref="P32:P34"/>
    <mergeCell ref="Q32:Q34"/>
    <mergeCell ref="P35:P37"/>
    <mergeCell ref="S17:S19"/>
    <mergeCell ref="T17:T19"/>
    <mergeCell ref="U17:U19"/>
    <mergeCell ref="S20:S22"/>
    <mergeCell ref="T20:T22"/>
    <mergeCell ref="U20:U22"/>
    <mergeCell ref="T35:T37"/>
    <mergeCell ref="U35:U37"/>
    <mergeCell ref="V35:V37"/>
    <mergeCell ref="U29:U31"/>
    <mergeCell ref="V29:V31"/>
    <mergeCell ref="T26:T28"/>
    <mergeCell ref="U26:U28"/>
    <mergeCell ref="V26:V28"/>
  </mergeCells>
  <pageMargins left="0.23622047244094491" right="0.15748031496062992" top="0.74803149606299213" bottom="0.46" header="0.31496062992125984" footer="0.31496062992125984"/>
  <pageSetup paperSize="9" scale="6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AP23"/>
  <sheetViews>
    <sheetView topLeftCell="E1" zoomScale="85" zoomScaleNormal="85" workbookViewId="0">
      <selection activeCell="AK32" sqref="AK32"/>
    </sheetView>
  </sheetViews>
  <sheetFormatPr baseColWidth="10" defaultRowHeight="15"/>
  <cols>
    <col min="1" max="1" width="15.42578125" hidden="1" customWidth="1"/>
    <col min="2" max="2" width="15.5703125" hidden="1" customWidth="1"/>
    <col min="3" max="3" width="25" hidden="1" customWidth="1"/>
    <col min="4" max="4" width="11.28515625" hidden="1" customWidth="1"/>
    <col min="5" max="5" width="12.85546875" customWidth="1"/>
    <col min="6" max="6" width="14.85546875" customWidth="1"/>
    <col min="7" max="7" width="14.5703125" hidden="1" customWidth="1"/>
    <col min="8" max="8" width="25.42578125" hidden="1" customWidth="1"/>
    <col min="9" max="9" width="12.140625" hidden="1" customWidth="1"/>
    <col min="10" max="10" width="12.42578125" hidden="1" customWidth="1"/>
    <col min="11" max="14" width="0" hidden="1" customWidth="1"/>
    <col min="15" max="15" width="14.5703125" customWidth="1"/>
    <col min="16" max="16" width="20.85546875" customWidth="1"/>
    <col min="17" max="17" width="19" customWidth="1"/>
    <col min="18" max="18" width="12.85546875" hidden="1" customWidth="1"/>
    <col min="19" max="19" width="29.85546875" customWidth="1"/>
    <col min="23" max="23" width="13.28515625" hidden="1" customWidth="1"/>
    <col min="24" max="24" width="0" hidden="1" customWidth="1"/>
    <col min="25" max="33" width="2.28515625" hidden="1" customWidth="1"/>
    <col min="34" max="36" width="3.42578125" hidden="1" customWidth="1"/>
    <col min="37" max="37" width="18.28515625" customWidth="1"/>
    <col min="38" max="38" width="19.42578125" customWidth="1"/>
    <col min="39" max="39" width="15.42578125" hidden="1" customWidth="1"/>
    <col min="40" max="40" width="19" customWidth="1"/>
  </cols>
  <sheetData>
    <row r="2" spans="1:42" ht="14.45" customHeight="1">
      <c r="A2" s="585" t="s">
        <v>160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1"/>
    </row>
    <row r="3" spans="1:42" ht="14.45" customHeigh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1"/>
    </row>
    <row r="4" spans="1:42" ht="22.5" customHeight="1">
      <c r="A4" s="731" t="s">
        <v>0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1"/>
    </row>
    <row r="5" spans="1:42" ht="33.950000000000003" customHeight="1">
      <c r="A5" s="534" t="s">
        <v>161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534" t="s">
        <v>7</v>
      </c>
      <c r="AL5" s="534"/>
      <c r="AM5" s="534" t="s">
        <v>8</v>
      </c>
      <c r="AN5" s="534"/>
      <c r="AO5" s="1"/>
    </row>
    <row r="6" spans="1:42" ht="27.95" customHeight="1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729" t="s">
        <v>23</v>
      </c>
      <c r="AL6" s="729" t="s">
        <v>24</v>
      </c>
      <c r="AM6" s="729" t="s">
        <v>25</v>
      </c>
      <c r="AN6" s="729" t="s">
        <v>35</v>
      </c>
      <c r="AO6" s="1"/>
    </row>
    <row r="7" spans="1:42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16" t="s">
        <v>30</v>
      </c>
      <c r="V7" s="16" t="s">
        <v>31</v>
      </c>
      <c r="W7" s="16" t="s">
        <v>32</v>
      </c>
      <c r="X7" s="16" t="s">
        <v>33</v>
      </c>
      <c r="Y7" s="119">
        <v>1</v>
      </c>
      <c r="Z7" s="119">
        <v>2</v>
      </c>
      <c r="AA7" s="119">
        <v>3</v>
      </c>
      <c r="AB7" s="119">
        <v>4</v>
      </c>
      <c r="AC7" s="119">
        <v>5</v>
      </c>
      <c r="AD7" s="119">
        <v>6</v>
      </c>
      <c r="AE7" s="119">
        <v>7</v>
      </c>
      <c r="AF7" s="119">
        <v>8</v>
      </c>
      <c r="AG7" s="119">
        <v>9</v>
      </c>
      <c r="AH7" s="119">
        <v>10</v>
      </c>
      <c r="AI7" s="119">
        <v>11</v>
      </c>
      <c r="AJ7" s="119">
        <v>12</v>
      </c>
      <c r="AK7" s="730"/>
      <c r="AL7" s="730"/>
      <c r="AM7" s="730"/>
      <c r="AN7" s="730"/>
      <c r="AO7" s="1"/>
    </row>
    <row r="8" spans="1:42" ht="21" hidden="1" customHeight="1">
      <c r="A8" s="733" t="s">
        <v>162</v>
      </c>
      <c r="B8" s="733" t="s">
        <v>965</v>
      </c>
      <c r="C8" s="733" t="s">
        <v>164</v>
      </c>
      <c r="D8" s="733" t="s">
        <v>165</v>
      </c>
      <c r="E8" s="733" t="s">
        <v>966</v>
      </c>
      <c r="F8" s="736" t="s">
        <v>967</v>
      </c>
      <c r="G8" s="736" t="s">
        <v>968</v>
      </c>
      <c r="H8" s="736" t="s">
        <v>969</v>
      </c>
      <c r="I8" s="736" t="s">
        <v>170</v>
      </c>
      <c r="J8" s="736" t="s">
        <v>171</v>
      </c>
      <c r="K8" s="54" t="s">
        <v>172</v>
      </c>
      <c r="L8" s="54" t="s">
        <v>172</v>
      </c>
      <c r="M8" s="54" t="s">
        <v>172</v>
      </c>
      <c r="N8" s="54" t="s">
        <v>172</v>
      </c>
      <c r="O8" s="733" t="s">
        <v>970</v>
      </c>
      <c r="P8" s="733" t="s">
        <v>173</v>
      </c>
      <c r="Q8" s="733" t="s">
        <v>173</v>
      </c>
      <c r="R8" s="733" t="s">
        <v>171</v>
      </c>
      <c r="S8" s="18" t="s">
        <v>174</v>
      </c>
      <c r="T8" s="19">
        <v>510105</v>
      </c>
      <c r="U8" s="20"/>
      <c r="V8" s="113"/>
      <c r="W8" s="113"/>
      <c r="X8" s="113"/>
      <c r="Y8" s="54" t="s">
        <v>172</v>
      </c>
      <c r="Z8" s="54" t="s">
        <v>172</v>
      </c>
      <c r="AA8" s="54" t="s">
        <v>172</v>
      </c>
      <c r="AB8" s="54" t="s">
        <v>172</v>
      </c>
      <c r="AC8" s="54" t="s">
        <v>172</v>
      </c>
      <c r="AD8" s="54" t="s">
        <v>172</v>
      </c>
      <c r="AE8" s="54" t="s">
        <v>172</v>
      </c>
      <c r="AF8" s="54" t="s">
        <v>172</v>
      </c>
      <c r="AG8" s="54" t="s">
        <v>172</v>
      </c>
      <c r="AH8" s="54" t="s">
        <v>172</v>
      </c>
      <c r="AI8" s="54" t="s">
        <v>172</v>
      </c>
      <c r="AJ8" s="54" t="s">
        <v>172</v>
      </c>
      <c r="AK8" s="21" t="s">
        <v>971</v>
      </c>
      <c r="AL8" s="81" t="s">
        <v>972</v>
      </c>
      <c r="AM8" s="22"/>
      <c r="AN8" s="50" t="s">
        <v>178</v>
      </c>
      <c r="AO8" s="1"/>
    </row>
    <row r="9" spans="1:42" hidden="1">
      <c r="A9" s="734"/>
      <c r="B9" s="734"/>
      <c r="C9" s="734"/>
      <c r="D9" s="734"/>
      <c r="E9" s="734"/>
      <c r="F9" s="736"/>
      <c r="G9" s="736"/>
      <c r="H9" s="736"/>
      <c r="I9" s="736"/>
      <c r="J9" s="736"/>
      <c r="K9" s="54" t="s">
        <v>172</v>
      </c>
      <c r="L9" s="54" t="s">
        <v>172</v>
      </c>
      <c r="M9" s="54" t="s">
        <v>172</v>
      </c>
      <c r="N9" s="54" t="s">
        <v>172</v>
      </c>
      <c r="O9" s="734"/>
      <c r="P9" s="734"/>
      <c r="Q9" s="734"/>
      <c r="R9" s="734"/>
      <c r="S9" s="18" t="s">
        <v>179</v>
      </c>
      <c r="T9" s="19">
        <v>510203</v>
      </c>
      <c r="U9" s="20"/>
      <c r="V9" s="117"/>
      <c r="W9" s="117"/>
      <c r="X9" s="117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 t="s">
        <v>172</v>
      </c>
      <c r="AK9" s="21" t="s">
        <v>971</v>
      </c>
      <c r="AL9" s="81" t="s">
        <v>972</v>
      </c>
      <c r="AN9" s="50" t="s">
        <v>178</v>
      </c>
      <c r="AP9" s="118" t="s">
        <v>973</v>
      </c>
    </row>
    <row r="10" spans="1:42" hidden="1">
      <c r="A10" s="734"/>
      <c r="B10" s="734"/>
      <c r="C10" s="734"/>
      <c r="D10" s="734"/>
      <c r="E10" s="734"/>
      <c r="F10" s="736"/>
      <c r="G10" s="736"/>
      <c r="H10" s="736"/>
      <c r="I10" s="736"/>
      <c r="J10" s="736"/>
      <c r="K10" s="54" t="s">
        <v>172</v>
      </c>
      <c r="L10" s="54" t="s">
        <v>172</v>
      </c>
      <c r="M10" s="54" t="s">
        <v>172</v>
      </c>
      <c r="N10" s="54" t="s">
        <v>172</v>
      </c>
      <c r="O10" s="734"/>
      <c r="P10" s="734"/>
      <c r="Q10" s="734"/>
      <c r="R10" s="734"/>
      <c r="S10" s="18" t="s">
        <v>181</v>
      </c>
      <c r="T10" s="19">
        <v>510204</v>
      </c>
      <c r="U10" s="20"/>
      <c r="V10" s="18"/>
      <c r="W10" s="18"/>
      <c r="X10" s="18"/>
      <c r="Y10" s="23"/>
      <c r="Z10" s="23"/>
      <c r="AA10" s="23"/>
      <c r="AB10" s="23"/>
      <c r="AC10" s="23"/>
      <c r="AD10" s="23"/>
      <c r="AE10" s="23"/>
      <c r="AF10" s="23" t="s">
        <v>172</v>
      </c>
      <c r="AG10" s="23"/>
      <c r="AH10" s="23"/>
      <c r="AI10" s="23"/>
      <c r="AJ10" s="23"/>
      <c r="AK10" s="21" t="s">
        <v>971</v>
      </c>
      <c r="AL10" s="81" t="s">
        <v>972</v>
      </c>
      <c r="AM10" s="18"/>
      <c r="AN10" s="50" t="s">
        <v>178</v>
      </c>
    </row>
    <row r="11" spans="1:42" hidden="1">
      <c r="A11" s="734"/>
      <c r="B11" s="734"/>
      <c r="C11" s="734"/>
      <c r="D11" s="734"/>
      <c r="E11" s="734"/>
      <c r="F11" s="736" t="s">
        <v>974</v>
      </c>
      <c r="G11" s="736" t="s">
        <v>975</v>
      </c>
      <c r="H11" s="733" t="s">
        <v>976</v>
      </c>
      <c r="I11" s="733" t="s">
        <v>170</v>
      </c>
      <c r="J11" s="733" t="s">
        <v>171</v>
      </c>
      <c r="K11" s="54" t="s">
        <v>172</v>
      </c>
      <c r="L11" s="54" t="s">
        <v>172</v>
      </c>
      <c r="M11" s="54" t="s">
        <v>172</v>
      </c>
      <c r="N11" s="54" t="s">
        <v>172</v>
      </c>
      <c r="O11" s="734"/>
      <c r="P11" s="734"/>
      <c r="Q11" s="734"/>
      <c r="R11" s="734"/>
      <c r="S11" s="18" t="s">
        <v>186</v>
      </c>
      <c r="T11" s="19">
        <v>510507</v>
      </c>
      <c r="U11" s="20"/>
      <c r="V11" s="18"/>
      <c r="W11" s="18"/>
      <c r="X11" s="18"/>
      <c r="Y11" s="23"/>
      <c r="Z11" s="23"/>
      <c r="AA11" s="23"/>
      <c r="AB11" s="23"/>
      <c r="AC11" s="23"/>
      <c r="AD11" s="23"/>
      <c r="AE11" s="23"/>
      <c r="AF11" s="23"/>
      <c r="AG11" s="23"/>
      <c r="AH11" s="23" t="s">
        <v>172</v>
      </c>
      <c r="AI11" s="23"/>
      <c r="AJ11" s="23"/>
      <c r="AK11" s="21" t="s">
        <v>971</v>
      </c>
      <c r="AL11" s="81" t="s">
        <v>972</v>
      </c>
      <c r="AM11" s="18"/>
      <c r="AN11" s="50" t="s">
        <v>178</v>
      </c>
    </row>
    <row r="12" spans="1:42" hidden="1">
      <c r="A12" s="734"/>
      <c r="B12" s="734"/>
      <c r="C12" s="734"/>
      <c r="D12" s="734"/>
      <c r="E12" s="734"/>
      <c r="F12" s="736"/>
      <c r="G12" s="736"/>
      <c r="H12" s="734"/>
      <c r="I12" s="734"/>
      <c r="J12" s="734"/>
      <c r="K12" s="54" t="s">
        <v>172</v>
      </c>
      <c r="L12" s="54" t="s">
        <v>172</v>
      </c>
      <c r="M12" s="54" t="s">
        <v>172</v>
      </c>
      <c r="N12" s="54" t="s">
        <v>172</v>
      </c>
      <c r="O12" s="734"/>
      <c r="P12" s="734"/>
      <c r="Q12" s="734"/>
      <c r="R12" s="734"/>
      <c r="S12" s="18" t="s">
        <v>188</v>
      </c>
      <c r="T12" s="19">
        <v>510601</v>
      </c>
      <c r="U12" s="20"/>
      <c r="V12" s="18"/>
      <c r="W12" s="18"/>
      <c r="X12" s="18"/>
      <c r="Y12" s="23"/>
      <c r="Z12" s="23"/>
      <c r="AA12" s="23"/>
      <c r="AB12" s="23"/>
      <c r="AC12" s="23"/>
      <c r="AD12" s="23"/>
      <c r="AE12" s="23"/>
      <c r="AF12" s="23"/>
      <c r="AG12" s="23"/>
      <c r="AH12" s="23" t="s">
        <v>172</v>
      </c>
      <c r="AI12" s="23"/>
      <c r="AJ12" s="23"/>
      <c r="AK12" s="21" t="s">
        <v>971</v>
      </c>
      <c r="AL12" s="81" t="s">
        <v>972</v>
      </c>
      <c r="AM12" s="18"/>
      <c r="AN12" s="50" t="s">
        <v>178</v>
      </c>
    </row>
    <row r="13" spans="1:42" hidden="1">
      <c r="A13" s="734"/>
      <c r="B13" s="734"/>
      <c r="C13" s="734"/>
      <c r="D13" s="734"/>
      <c r="E13" s="734"/>
      <c r="F13" s="736"/>
      <c r="G13" s="736"/>
      <c r="H13" s="734"/>
      <c r="I13" s="734"/>
      <c r="J13" s="734"/>
      <c r="K13" s="54" t="s">
        <v>172</v>
      </c>
      <c r="L13" s="54" t="s">
        <v>172</v>
      </c>
      <c r="M13" s="54" t="s">
        <v>172</v>
      </c>
      <c r="N13" s="54" t="s">
        <v>172</v>
      </c>
      <c r="O13" s="734"/>
      <c r="P13" s="734"/>
      <c r="Q13" s="734"/>
      <c r="R13" s="734"/>
      <c r="S13" s="18" t="s">
        <v>190</v>
      </c>
      <c r="T13" s="19">
        <v>510602</v>
      </c>
      <c r="U13" s="20"/>
      <c r="V13" s="18"/>
      <c r="W13" s="18"/>
      <c r="X13" s="18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 t="s">
        <v>172</v>
      </c>
      <c r="AJ13" s="23"/>
      <c r="AK13" s="21" t="s">
        <v>971</v>
      </c>
      <c r="AL13" s="81" t="s">
        <v>972</v>
      </c>
      <c r="AM13" s="18"/>
      <c r="AN13" s="50" t="s">
        <v>178</v>
      </c>
    </row>
    <row r="14" spans="1:42" ht="24">
      <c r="A14" s="734"/>
      <c r="B14" s="734"/>
      <c r="C14" s="734"/>
      <c r="D14" s="734"/>
      <c r="E14" s="734"/>
      <c r="F14" s="736"/>
      <c r="G14" s="736"/>
      <c r="H14" s="735"/>
      <c r="I14" s="735"/>
      <c r="J14" s="735"/>
      <c r="K14" s="54" t="s">
        <v>172</v>
      </c>
      <c r="L14" s="54" t="s">
        <v>172</v>
      </c>
      <c r="M14" s="54" t="s">
        <v>172</v>
      </c>
      <c r="N14" s="54" t="s">
        <v>172</v>
      </c>
      <c r="O14" s="734"/>
      <c r="P14" s="734"/>
      <c r="Q14" s="734"/>
      <c r="R14" s="734"/>
      <c r="S14" s="21" t="s">
        <v>1067</v>
      </c>
      <c r="T14" s="19">
        <v>510707</v>
      </c>
      <c r="U14" s="325">
        <v>2000</v>
      </c>
      <c r="V14" s="326"/>
      <c r="W14" s="18"/>
      <c r="X14" s="18"/>
      <c r="Y14" s="23"/>
      <c r="Z14" s="23"/>
      <c r="AA14" s="23"/>
      <c r="AB14" s="23"/>
      <c r="AC14" s="23"/>
      <c r="AD14" s="23"/>
      <c r="AE14" s="23"/>
      <c r="AF14" s="23"/>
      <c r="AG14" s="23"/>
      <c r="AH14" s="23" t="s">
        <v>172</v>
      </c>
      <c r="AI14" s="23"/>
      <c r="AJ14" s="23"/>
      <c r="AK14" s="21" t="s">
        <v>971</v>
      </c>
      <c r="AL14" s="81" t="s">
        <v>972</v>
      </c>
      <c r="AM14" s="18"/>
      <c r="AN14" s="50" t="s">
        <v>178</v>
      </c>
    </row>
    <row r="15" spans="1:42" s="241" customFormat="1">
      <c r="A15" s="734"/>
      <c r="B15" s="734"/>
      <c r="C15" s="734"/>
      <c r="D15" s="734"/>
      <c r="E15" s="734"/>
      <c r="F15" s="240"/>
      <c r="G15" s="240"/>
      <c r="H15" s="239"/>
      <c r="I15" s="239"/>
      <c r="J15" s="239"/>
      <c r="K15" s="235"/>
      <c r="L15" s="235"/>
      <c r="M15" s="235"/>
      <c r="N15" s="235"/>
      <c r="O15" s="734"/>
      <c r="P15" s="734"/>
      <c r="Q15" s="734"/>
      <c r="R15" s="734"/>
      <c r="S15" s="21" t="s">
        <v>1261</v>
      </c>
      <c r="T15" s="19">
        <v>510512</v>
      </c>
      <c r="U15" s="325">
        <v>6000</v>
      </c>
      <c r="V15" s="326"/>
      <c r="W15" s="18"/>
      <c r="X15" s="18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1"/>
      <c r="AL15" s="81"/>
      <c r="AM15" s="18"/>
      <c r="AN15" s="234"/>
    </row>
    <row r="16" spans="1:42" ht="24">
      <c r="A16" s="734"/>
      <c r="B16" s="734"/>
      <c r="C16" s="734"/>
      <c r="D16" s="734"/>
      <c r="E16" s="734"/>
      <c r="F16" s="736" t="s">
        <v>977</v>
      </c>
      <c r="G16" s="736" t="s">
        <v>978</v>
      </c>
      <c r="H16" s="733" t="s">
        <v>979</v>
      </c>
      <c r="I16" s="733" t="s">
        <v>170</v>
      </c>
      <c r="J16" s="733" t="s">
        <v>171</v>
      </c>
      <c r="K16" s="54" t="s">
        <v>172</v>
      </c>
      <c r="L16" s="54" t="s">
        <v>172</v>
      </c>
      <c r="M16" s="54" t="s">
        <v>172</v>
      </c>
      <c r="N16" s="54" t="s">
        <v>172</v>
      </c>
      <c r="O16" s="734"/>
      <c r="P16" s="734"/>
      <c r="Q16" s="734"/>
      <c r="R16" s="734"/>
      <c r="S16" s="21" t="s">
        <v>198</v>
      </c>
      <c r="T16" s="19">
        <v>530303</v>
      </c>
      <c r="U16" s="325">
        <v>10000</v>
      </c>
      <c r="V16" s="326"/>
      <c r="W16" s="18"/>
      <c r="X16" s="18"/>
      <c r="Y16" s="23"/>
      <c r="Z16" s="23"/>
      <c r="AA16" s="23"/>
      <c r="AB16" s="23"/>
      <c r="AC16" s="23"/>
      <c r="AD16" s="23"/>
      <c r="AE16" s="23"/>
      <c r="AF16" s="23"/>
      <c r="AG16" s="23"/>
      <c r="AH16" s="23" t="s">
        <v>172</v>
      </c>
      <c r="AI16" s="23"/>
      <c r="AJ16" s="23" t="s">
        <v>172</v>
      </c>
      <c r="AK16" s="21" t="s">
        <v>971</v>
      </c>
      <c r="AL16" s="81" t="s">
        <v>972</v>
      </c>
      <c r="AM16" s="18"/>
      <c r="AN16" s="50" t="s">
        <v>178</v>
      </c>
    </row>
    <row r="17" spans="1:40" ht="24">
      <c r="A17" s="734"/>
      <c r="B17" s="734"/>
      <c r="C17" s="734"/>
      <c r="D17" s="734"/>
      <c r="E17" s="734"/>
      <c r="F17" s="736"/>
      <c r="G17" s="736"/>
      <c r="H17" s="734"/>
      <c r="I17" s="734"/>
      <c r="J17" s="734"/>
      <c r="K17" s="114"/>
      <c r="L17" s="114"/>
      <c r="M17" s="114"/>
      <c r="N17" s="114"/>
      <c r="O17" s="734"/>
      <c r="P17" s="734"/>
      <c r="Q17" s="734"/>
      <c r="R17" s="734"/>
      <c r="S17" s="21" t="s">
        <v>1071</v>
      </c>
      <c r="T17" s="19">
        <v>530304</v>
      </c>
      <c r="U17" s="325">
        <v>100</v>
      </c>
      <c r="V17" s="326"/>
      <c r="W17" s="18"/>
      <c r="X17" s="18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1"/>
      <c r="AL17" s="81"/>
      <c r="AM17" s="18"/>
      <c r="AN17" s="115"/>
    </row>
    <row r="18" spans="1:40" ht="24.75">
      <c r="A18" s="734"/>
      <c r="B18" s="734"/>
      <c r="C18" s="734"/>
      <c r="D18" s="734"/>
      <c r="E18" s="734"/>
      <c r="F18" s="736"/>
      <c r="G18" s="736"/>
      <c r="H18" s="734"/>
      <c r="I18" s="734"/>
      <c r="J18" s="734"/>
      <c r="K18" s="54" t="s">
        <v>172</v>
      </c>
      <c r="L18" s="54" t="s">
        <v>172</v>
      </c>
      <c r="M18" s="54" t="s">
        <v>172</v>
      </c>
      <c r="N18" s="54" t="s">
        <v>172</v>
      </c>
      <c r="O18" s="734"/>
      <c r="P18" s="734"/>
      <c r="Q18" s="734"/>
      <c r="R18" s="734"/>
      <c r="S18" s="24" t="s">
        <v>200</v>
      </c>
      <c r="T18" s="19">
        <v>530612</v>
      </c>
      <c r="U18" s="325">
        <v>300</v>
      </c>
      <c r="V18" s="326"/>
      <c r="W18" s="18"/>
      <c r="X18" s="18"/>
      <c r="Y18" s="23"/>
      <c r="Z18" s="23"/>
      <c r="AA18" s="23"/>
      <c r="AB18" s="23"/>
      <c r="AC18" s="23"/>
      <c r="AD18" s="23" t="s">
        <v>172</v>
      </c>
      <c r="AE18" s="23"/>
      <c r="AF18" s="23"/>
      <c r="AG18" s="23" t="s">
        <v>172</v>
      </c>
      <c r="AH18" s="23"/>
      <c r="AI18" s="23"/>
      <c r="AJ18" s="23" t="s">
        <v>172</v>
      </c>
      <c r="AK18" s="21" t="s">
        <v>971</v>
      </c>
      <c r="AL18" s="81" t="s">
        <v>972</v>
      </c>
      <c r="AM18" s="18"/>
      <c r="AN18" s="50" t="s">
        <v>178</v>
      </c>
    </row>
    <row r="19" spans="1:40" ht="14.45" customHeight="1">
      <c r="A19" s="734"/>
      <c r="B19" s="734"/>
      <c r="C19" s="734"/>
      <c r="D19" s="734"/>
      <c r="E19" s="734"/>
      <c r="F19" s="736"/>
      <c r="G19" s="736"/>
      <c r="H19" s="734"/>
      <c r="I19" s="734"/>
      <c r="J19" s="734"/>
      <c r="K19" s="54" t="s">
        <v>172</v>
      </c>
      <c r="L19" s="54" t="s">
        <v>172</v>
      </c>
      <c r="M19" s="54" t="s">
        <v>172</v>
      </c>
      <c r="N19" s="54" t="s">
        <v>172</v>
      </c>
      <c r="O19" s="734"/>
      <c r="P19" s="734"/>
      <c r="Q19" s="734"/>
      <c r="R19" s="734"/>
      <c r="S19" s="18" t="s">
        <v>201</v>
      </c>
      <c r="T19" s="19">
        <v>530804</v>
      </c>
      <c r="U19" s="325">
        <v>0.01</v>
      </c>
      <c r="V19" s="326"/>
      <c r="W19" s="18"/>
      <c r="X19" s="18"/>
      <c r="Y19" s="23"/>
      <c r="Z19" s="23"/>
      <c r="AA19" s="23" t="s">
        <v>172</v>
      </c>
      <c r="AB19" s="23"/>
      <c r="AC19" s="23"/>
      <c r="AD19" s="23"/>
      <c r="AE19" s="23"/>
      <c r="AF19" s="23"/>
      <c r="AG19" s="23"/>
      <c r="AH19" s="23" t="s">
        <v>172</v>
      </c>
      <c r="AI19" s="23"/>
      <c r="AJ19" s="23"/>
      <c r="AK19" s="21" t="s">
        <v>971</v>
      </c>
      <c r="AL19" s="81" t="s">
        <v>972</v>
      </c>
      <c r="AM19" s="18"/>
      <c r="AN19" s="50" t="s">
        <v>178</v>
      </c>
    </row>
    <row r="20" spans="1:40">
      <c r="A20" s="734"/>
      <c r="B20" s="734"/>
      <c r="C20" s="734"/>
      <c r="D20" s="734"/>
      <c r="E20" s="734"/>
      <c r="F20" s="736"/>
      <c r="G20" s="736"/>
      <c r="H20" s="734"/>
      <c r="I20" s="734"/>
      <c r="J20" s="734"/>
      <c r="K20" s="54" t="s">
        <v>172</v>
      </c>
      <c r="L20" s="54" t="s">
        <v>172</v>
      </c>
      <c r="M20" s="54" t="s">
        <v>172</v>
      </c>
      <c r="N20" s="54" t="s">
        <v>172</v>
      </c>
      <c r="O20" s="734"/>
      <c r="P20" s="734"/>
      <c r="Q20" s="734"/>
      <c r="R20" s="734"/>
      <c r="S20" s="18" t="s">
        <v>203</v>
      </c>
      <c r="T20" s="19">
        <v>530207</v>
      </c>
      <c r="U20" s="325">
        <v>1000</v>
      </c>
      <c r="V20" s="326"/>
      <c r="W20" s="18"/>
      <c r="X20" s="18"/>
      <c r="Y20" s="23"/>
      <c r="Z20" s="23"/>
      <c r="AA20" s="23"/>
      <c r="AB20" s="23"/>
      <c r="AC20" s="23"/>
      <c r="AD20" s="23"/>
      <c r="AE20" s="23"/>
      <c r="AF20" s="23"/>
      <c r="AG20" s="23"/>
      <c r="AH20" s="23" t="s">
        <v>172</v>
      </c>
      <c r="AI20" s="23"/>
      <c r="AJ20" s="23"/>
      <c r="AK20" s="21" t="s">
        <v>971</v>
      </c>
      <c r="AL20" s="81" t="s">
        <v>972</v>
      </c>
      <c r="AM20" s="18"/>
      <c r="AN20" s="50" t="s">
        <v>178</v>
      </c>
    </row>
    <row r="21" spans="1:40">
      <c r="A21" s="734"/>
      <c r="B21" s="734"/>
      <c r="C21" s="734"/>
      <c r="D21" s="734"/>
      <c r="E21" s="734"/>
      <c r="F21" s="736"/>
      <c r="G21" s="736"/>
      <c r="H21" s="734"/>
      <c r="I21" s="734"/>
      <c r="J21" s="734"/>
      <c r="K21" s="54" t="s">
        <v>172</v>
      </c>
      <c r="L21" s="54" t="s">
        <v>172</v>
      </c>
      <c r="M21" s="54" t="s">
        <v>172</v>
      </c>
      <c r="N21" s="54" t="s">
        <v>172</v>
      </c>
      <c r="O21" s="734"/>
      <c r="P21" s="734"/>
      <c r="Q21" s="734"/>
      <c r="R21" s="734"/>
      <c r="S21" s="18" t="s">
        <v>206</v>
      </c>
      <c r="T21" s="19">
        <v>840103</v>
      </c>
      <c r="U21" s="128"/>
      <c r="V21" s="325">
        <v>0.01</v>
      </c>
      <c r="W21" s="18"/>
      <c r="X21" s="18"/>
      <c r="Y21" s="23"/>
      <c r="Z21" s="23"/>
      <c r="AA21" s="23"/>
      <c r="AB21" s="23" t="s">
        <v>172</v>
      </c>
      <c r="AC21" s="23"/>
      <c r="AD21" s="23"/>
      <c r="AE21" s="23"/>
      <c r="AF21" s="23"/>
      <c r="AG21" s="23"/>
      <c r="AH21" s="23"/>
      <c r="AI21" s="23"/>
      <c r="AJ21" s="23"/>
      <c r="AK21" s="21" t="s">
        <v>971</v>
      </c>
      <c r="AL21" s="81" t="s">
        <v>972</v>
      </c>
      <c r="AM21" s="18"/>
      <c r="AN21" s="50" t="s">
        <v>178</v>
      </c>
    </row>
    <row r="22" spans="1:40" ht="24.75">
      <c r="A22" s="735"/>
      <c r="B22" s="735"/>
      <c r="C22" s="735"/>
      <c r="D22" s="735"/>
      <c r="E22" s="735"/>
      <c r="F22" s="736"/>
      <c r="G22" s="736"/>
      <c r="H22" s="735"/>
      <c r="I22" s="735"/>
      <c r="J22" s="735"/>
      <c r="K22" s="54" t="s">
        <v>172</v>
      </c>
      <c r="L22" s="54" t="s">
        <v>172</v>
      </c>
      <c r="M22" s="54" t="s">
        <v>172</v>
      </c>
      <c r="N22" s="54" t="s">
        <v>172</v>
      </c>
      <c r="O22" s="735"/>
      <c r="P22" s="735"/>
      <c r="Q22" s="735"/>
      <c r="R22" s="735"/>
      <c r="S22" s="24" t="s">
        <v>207</v>
      </c>
      <c r="T22" s="19">
        <v>840107</v>
      </c>
      <c r="U22" s="128"/>
      <c r="V22" s="325">
        <v>0.01</v>
      </c>
      <c r="W22" s="18"/>
      <c r="X22" s="18"/>
      <c r="Y22" s="23"/>
      <c r="Z22" s="23"/>
      <c r="AA22" s="23"/>
      <c r="AB22" s="23" t="s">
        <v>172</v>
      </c>
      <c r="AC22" s="23"/>
      <c r="AD22" s="23"/>
      <c r="AE22" s="23"/>
      <c r="AF22" s="23"/>
      <c r="AG22" s="23"/>
      <c r="AH22" s="23" t="s">
        <v>172</v>
      </c>
      <c r="AI22" s="23"/>
      <c r="AJ22" s="23"/>
      <c r="AK22" s="21" t="s">
        <v>971</v>
      </c>
      <c r="AL22" s="81" t="s">
        <v>972</v>
      </c>
      <c r="AM22" s="18"/>
      <c r="AN22" s="50" t="s">
        <v>178</v>
      </c>
    </row>
    <row r="23" spans="1:40">
      <c r="U23" s="327">
        <f>SUM(U8:U22)</f>
        <v>19400.009999999998</v>
      </c>
      <c r="V23" s="327">
        <f>SUM(V8:V22)</f>
        <v>0.02</v>
      </c>
    </row>
  </sheetData>
  <mergeCells count="54">
    <mergeCell ref="F16:F22"/>
    <mergeCell ref="G16:G22"/>
    <mergeCell ref="H16:H22"/>
    <mergeCell ref="G8:G10"/>
    <mergeCell ref="H8:H10"/>
    <mergeCell ref="F11:F14"/>
    <mergeCell ref="G11:G14"/>
    <mergeCell ref="H11:H14"/>
    <mergeCell ref="F8:F10"/>
    <mergeCell ref="Q8:Q22"/>
    <mergeCell ref="R8:R22"/>
    <mergeCell ref="I8:I10"/>
    <mergeCell ref="J8:J10"/>
    <mergeCell ref="O8:O22"/>
    <mergeCell ref="P8:P22"/>
    <mergeCell ref="I11:I14"/>
    <mergeCell ref="J11:J14"/>
    <mergeCell ref="I16:I22"/>
    <mergeCell ref="J16:J22"/>
    <mergeCell ref="A8:A22"/>
    <mergeCell ref="B8:B22"/>
    <mergeCell ref="C8:C22"/>
    <mergeCell ref="D8:D22"/>
    <mergeCell ref="E8:E22"/>
    <mergeCell ref="A2:AN3"/>
    <mergeCell ref="A4:AN4"/>
    <mergeCell ref="A5:A7"/>
    <mergeCell ref="B5:B7"/>
    <mergeCell ref="C5:C7"/>
    <mergeCell ref="D5:D7"/>
    <mergeCell ref="E5:E7"/>
    <mergeCell ref="F5:N5"/>
    <mergeCell ref="O5:Q5"/>
    <mergeCell ref="R5:AJ5"/>
    <mergeCell ref="AK5:AL5"/>
    <mergeCell ref="AM5:AN5"/>
    <mergeCell ref="F6:F7"/>
    <mergeCell ref="AL6:AL7"/>
    <mergeCell ref="AM6:AM7"/>
    <mergeCell ref="Q6:Q7"/>
    <mergeCell ref="G6:G7"/>
    <mergeCell ref="H6:H7"/>
    <mergeCell ref="I6:I7"/>
    <mergeCell ref="AN6:AN7"/>
    <mergeCell ref="U6:X6"/>
    <mergeCell ref="Y6:AJ6"/>
    <mergeCell ref="R6:R7"/>
    <mergeCell ref="S6:S7"/>
    <mergeCell ref="T6:T7"/>
    <mergeCell ref="J6:J7"/>
    <mergeCell ref="K6:N6"/>
    <mergeCell ref="O6:O7"/>
    <mergeCell ref="P6:P7"/>
    <mergeCell ref="AK6:AK7"/>
  </mergeCells>
  <pageMargins left="0.42" right="0.15748031496062992" top="0.74803149606299213" bottom="0.74803149606299213" header="0.31496062992125984" footer="0.31496062992125984"/>
  <pageSetup paperSize="9" scale="65" orientation="landscape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2:AO54"/>
  <sheetViews>
    <sheetView topLeftCell="E1" zoomScale="85" zoomScaleNormal="85" workbookViewId="0">
      <selection activeCell="AK48" sqref="AK48"/>
    </sheetView>
  </sheetViews>
  <sheetFormatPr baseColWidth="10" defaultRowHeight="15"/>
  <cols>
    <col min="1" max="1" width="15.42578125" hidden="1" customWidth="1"/>
    <col min="2" max="2" width="15.5703125" hidden="1" customWidth="1"/>
    <col min="3" max="3" width="25" hidden="1" customWidth="1"/>
    <col min="4" max="4" width="11.28515625" hidden="1" customWidth="1"/>
    <col min="5" max="5" width="12.85546875" customWidth="1"/>
    <col min="6" max="6" width="14.28515625" customWidth="1"/>
    <col min="7" max="7" width="16.140625" hidden="1" customWidth="1"/>
    <col min="8" max="8" width="25.42578125" hidden="1" customWidth="1"/>
    <col min="9" max="9" width="12.140625" hidden="1" customWidth="1"/>
    <col min="10" max="10" width="12.42578125" hidden="1" customWidth="1"/>
    <col min="11" max="14" width="0" hidden="1" customWidth="1"/>
    <col min="15" max="15" width="14.5703125" customWidth="1"/>
    <col min="16" max="16" width="20.85546875" customWidth="1"/>
    <col min="17" max="17" width="19" customWidth="1"/>
    <col min="18" max="18" width="12.85546875" hidden="1" customWidth="1"/>
    <col min="19" max="19" width="29.85546875" customWidth="1"/>
    <col min="21" max="21" width="11.7109375" bestFit="1" customWidth="1"/>
    <col min="23" max="23" width="7.7109375" customWidth="1"/>
    <col min="24" max="24" width="9.7109375" hidden="1" customWidth="1"/>
    <col min="25" max="33" width="1.85546875" hidden="1" customWidth="1"/>
    <col min="34" max="36" width="3" hidden="1" customWidth="1"/>
    <col min="37" max="37" width="23.7109375" customWidth="1"/>
    <col min="38" max="38" width="19.42578125" customWidth="1"/>
    <col min="39" max="39" width="15.42578125" hidden="1" customWidth="1"/>
    <col min="40" max="40" width="19" customWidth="1"/>
  </cols>
  <sheetData>
    <row r="2" spans="1:41" ht="14.45" customHeight="1">
      <c r="A2" s="585" t="s">
        <v>160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1"/>
    </row>
    <row r="3" spans="1:41" ht="14.45" customHeigh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1"/>
    </row>
    <row r="4" spans="1:41" ht="22.5" customHeight="1">
      <c r="A4" s="746" t="s">
        <v>0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1"/>
    </row>
    <row r="5" spans="1:41" ht="33.950000000000003" customHeight="1">
      <c r="A5" s="534" t="s">
        <v>161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 t="s">
        <v>8</v>
      </c>
      <c r="AN5" s="534"/>
      <c r="AO5" s="1"/>
    </row>
    <row r="6" spans="1:41" ht="27.95" customHeight="1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729" t="s">
        <v>23</v>
      </c>
      <c r="AL6" s="729" t="s">
        <v>24</v>
      </c>
      <c r="AM6" s="729" t="s">
        <v>25</v>
      </c>
      <c r="AN6" s="729" t="s">
        <v>35</v>
      </c>
      <c r="AO6" s="1"/>
    </row>
    <row r="7" spans="1:41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14" t="s">
        <v>30</v>
      </c>
      <c r="V7" s="14" t="s">
        <v>31</v>
      </c>
      <c r="W7" s="14" t="s">
        <v>32</v>
      </c>
      <c r="X7" s="14" t="s">
        <v>33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5">
        <v>6</v>
      </c>
      <c r="AE7" s="5">
        <v>7</v>
      </c>
      <c r="AF7" s="5">
        <v>8</v>
      </c>
      <c r="AG7" s="5">
        <v>9</v>
      </c>
      <c r="AH7" s="5">
        <v>10</v>
      </c>
      <c r="AI7" s="5">
        <v>11</v>
      </c>
      <c r="AJ7" s="5">
        <v>12</v>
      </c>
      <c r="AK7" s="730"/>
      <c r="AL7" s="730"/>
      <c r="AM7" s="730"/>
      <c r="AN7" s="730"/>
      <c r="AO7" s="1"/>
    </row>
    <row r="8" spans="1:41" ht="14.45" hidden="1" customHeight="1">
      <c r="A8" s="736" t="s">
        <v>162</v>
      </c>
      <c r="B8" s="736" t="s">
        <v>163</v>
      </c>
      <c r="C8" s="736" t="s">
        <v>164</v>
      </c>
      <c r="D8" s="736" t="s">
        <v>165</v>
      </c>
      <c r="E8" s="532" t="s">
        <v>166</v>
      </c>
      <c r="F8" s="532" t="s">
        <v>167</v>
      </c>
      <c r="G8" s="532" t="s">
        <v>168</v>
      </c>
      <c r="H8" s="532" t="s">
        <v>169</v>
      </c>
      <c r="I8" s="532" t="s">
        <v>170</v>
      </c>
      <c r="J8" s="532" t="s">
        <v>171</v>
      </c>
      <c r="K8" s="328" t="s">
        <v>172</v>
      </c>
      <c r="L8" s="328" t="s">
        <v>172</v>
      </c>
      <c r="M8" s="328" t="s">
        <v>172</v>
      </c>
      <c r="N8" s="328" t="s">
        <v>172</v>
      </c>
      <c r="O8" s="743" t="s">
        <v>166</v>
      </c>
      <c r="P8" s="743" t="s">
        <v>173</v>
      </c>
      <c r="Q8" s="743" t="s">
        <v>173</v>
      </c>
      <c r="R8" s="743" t="s">
        <v>171</v>
      </c>
      <c r="S8" s="329" t="s">
        <v>174</v>
      </c>
      <c r="T8" s="330" t="s">
        <v>175</v>
      </c>
      <c r="U8" s="331"/>
      <c r="V8" s="233"/>
      <c r="W8" s="233"/>
      <c r="X8" s="233"/>
      <c r="Y8" s="328" t="s">
        <v>172</v>
      </c>
      <c r="Z8" s="328" t="s">
        <v>172</v>
      </c>
      <c r="AA8" s="328" t="s">
        <v>172</v>
      </c>
      <c r="AB8" s="328" t="s">
        <v>172</v>
      </c>
      <c r="AC8" s="328" t="s">
        <v>172</v>
      </c>
      <c r="AD8" s="328" t="s">
        <v>172</v>
      </c>
      <c r="AE8" s="328" t="s">
        <v>172</v>
      </c>
      <c r="AF8" s="328" t="s">
        <v>172</v>
      </c>
      <c r="AG8" s="328" t="s">
        <v>172</v>
      </c>
      <c r="AH8" s="328" t="s">
        <v>172</v>
      </c>
      <c r="AI8" s="328" t="s">
        <v>172</v>
      </c>
      <c r="AJ8" s="328" t="s">
        <v>172</v>
      </c>
      <c r="AK8" s="332" t="s">
        <v>176</v>
      </c>
      <c r="AL8" s="332" t="s">
        <v>177</v>
      </c>
      <c r="AM8" s="332"/>
      <c r="AN8" s="233" t="s">
        <v>178</v>
      </c>
      <c r="AO8" s="1"/>
    </row>
    <row r="9" spans="1:41" hidden="1">
      <c r="A9" s="736"/>
      <c r="B9" s="736"/>
      <c r="C9" s="736"/>
      <c r="D9" s="736"/>
      <c r="E9" s="532"/>
      <c r="F9" s="532"/>
      <c r="G9" s="532"/>
      <c r="H9" s="532"/>
      <c r="I9" s="532"/>
      <c r="J9" s="532"/>
      <c r="K9" s="328" t="s">
        <v>172</v>
      </c>
      <c r="L9" s="328" t="s">
        <v>172</v>
      </c>
      <c r="M9" s="328" t="s">
        <v>172</v>
      </c>
      <c r="N9" s="328" t="s">
        <v>172</v>
      </c>
      <c r="O9" s="744"/>
      <c r="P9" s="744"/>
      <c r="Q9" s="744"/>
      <c r="R9" s="744"/>
      <c r="S9" s="329" t="s">
        <v>179</v>
      </c>
      <c r="T9" s="330" t="s">
        <v>180</v>
      </c>
      <c r="U9" s="331"/>
      <c r="V9" s="329"/>
      <c r="W9" s="329"/>
      <c r="X9" s="329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 t="s">
        <v>172</v>
      </c>
      <c r="AK9" s="332" t="s">
        <v>176</v>
      </c>
      <c r="AL9" s="332" t="s">
        <v>177</v>
      </c>
      <c r="AM9" s="329"/>
      <c r="AN9" s="233" t="s">
        <v>178</v>
      </c>
    </row>
    <row r="10" spans="1:41" hidden="1">
      <c r="A10" s="736"/>
      <c r="B10" s="736"/>
      <c r="C10" s="736"/>
      <c r="D10" s="736"/>
      <c r="E10" s="532"/>
      <c r="F10" s="532"/>
      <c r="G10" s="532"/>
      <c r="H10" s="532"/>
      <c r="I10" s="532"/>
      <c r="J10" s="532"/>
      <c r="K10" s="328" t="s">
        <v>172</v>
      </c>
      <c r="L10" s="328" t="s">
        <v>172</v>
      </c>
      <c r="M10" s="328" t="s">
        <v>172</v>
      </c>
      <c r="N10" s="328" t="s">
        <v>172</v>
      </c>
      <c r="O10" s="744"/>
      <c r="P10" s="744"/>
      <c r="Q10" s="744"/>
      <c r="R10" s="744"/>
      <c r="S10" s="329" t="s">
        <v>181</v>
      </c>
      <c r="T10" s="330" t="s">
        <v>182</v>
      </c>
      <c r="U10" s="331"/>
      <c r="V10" s="329"/>
      <c r="W10" s="329"/>
      <c r="X10" s="329"/>
      <c r="Y10" s="333"/>
      <c r="Z10" s="333"/>
      <c r="AA10" s="333"/>
      <c r="AB10" s="333"/>
      <c r="AC10" s="333"/>
      <c r="AD10" s="333"/>
      <c r="AE10" s="333"/>
      <c r="AF10" s="333" t="s">
        <v>172</v>
      </c>
      <c r="AG10" s="333"/>
      <c r="AH10" s="333"/>
      <c r="AI10" s="333"/>
      <c r="AJ10" s="333"/>
      <c r="AK10" s="332" t="s">
        <v>176</v>
      </c>
      <c r="AL10" s="332" t="s">
        <v>177</v>
      </c>
      <c r="AM10" s="329"/>
      <c r="AN10" s="233" t="s">
        <v>178</v>
      </c>
    </row>
    <row r="11" spans="1:41">
      <c r="A11" s="736"/>
      <c r="B11" s="736"/>
      <c r="C11" s="736"/>
      <c r="D11" s="736"/>
      <c r="E11" s="532"/>
      <c r="F11" s="532" t="s">
        <v>183</v>
      </c>
      <c r="G11" s="532" t="s">
        <v>184</v>
      </c>
      <c r="H11" s="743" t="s">
        <v>185</v>
      </c>
      <c r="I11" s="743" t="s">
        <v>170</v>
      </c>
      <c r="J11" s="743" t="s">
        <v>171</v>
      </c>
      <c r="K11" s="328" t="s">
        <v>172</v>
      </c>
      <c r="L11" s="328" t="s">
        <v>172</v>
      </c>
      <c r="M11" s="328" t="s">
        <v>172</v>
      </c>
      <c r="N11" s="328" t="s">
        <v>172</v>
      </c>
      <c r="O11" s="744"/>
      <c r="P11" s="744"/>
      <c r="Q11" s="744"/>
      <c r="R11" s="744"/>
      <c r="S11" s="329" t="s">
        <v>186</v>
      </c>
      <c r="T11" s="330" t="s">
        <v>187</v>
      </c>
      <c r="U11" s="331">
        <v>1000</v>
      </c>
      <c r="V11" s="329"/>
      <c r="W11" s="329"/>
      <c r="X11" s="329"/>
      <c r="Y11" s="333"/>
      <c r="Z11" s="333"/>
      <c r="AA11" s="333"/>
      <c r="AB11" s="333"/>
      <c r="AC11" s="333"/>
      <c r="AD11" s="333"/>
      <c r="AE11" s="333"/>
      <c r="AF11" s="333"/>
      <c r="AG11" s="333"/>
      <c r="AH11" s="333" t="s">
        <v>172</v>
      </c>
      <c r="AI11" s="333"/>
      <c r="AJ11" s="333"/>
      <c r="AK11" s="332" t="s">
        <v>176</v>
      </c>
      <c r="AL11" s="332" t="s">
        <v>177</v>
      </c>
      <c r="AM11" s="329"/>
      <c r="AN11" s="233" t="s">
        <v>178</v>
      </c>
    </row>
    <row r="12" spans="1:41" hidden="1">
      <c r="A12" s="736"/>
      <c r="B12" s="736"/>
      <c r="C12" s="736"/>
      <c r="D12" s="736"/>
      <c r="E12" s="532"/>
      <c r="F12" s="532"/>
      <c r="G12" s="532"/>
      <c r="H12" s="744"/>
      <c r="I12" s="744"/>
      <c r="J12" s="744"/>
      <c r="K12" s="328" t="s">
        <v>172</v>
      </c>
      <c r="L12" s="328" t="s">
        <v>172</v>
      </c>
      <c r="M12" s="328" t="s">
        <v>172</v>
      </c>
      <c r="N12" s="328" t="s">
        <v>172</v>
      </c>
      <c r="O12" s="744"/>
      <c r="P12" s="744"/>
      <c r="Q12" s="744"/>
      <c r="R12" s="744"/>
      <c r="S12" s="329" t="s">
        <v>188</v>
      </c>
      <c r="T12" s="330" t="s">
        <v>189</v>
      </c>
      <c r="U12" s="331"/>
      <c r="V12" s="329"/>
      <c r="W12" s="329"/>
      <c r="X12" s="329"/>
      <c r="Y12" s="333"/>
      <c r="Z12" s="333"/>
      <c r="AA12" s="333"/>
      <c r="AB12" s="333"/>
      <c r="AC12" s="333"/>
      <c r="AD12" s="333"/>
      <c r="AE12" s="333"/>
      <c r="AF12" s="333"/>
      <c r="AG12" s="333"/>
      <c r="AH12" s="333" t="s">
        <v>172</v>
      </c>
      <c r="AI12" s="333"/>
      <c r="AJ12" s="333"/>
      <c r="AK12" s="332" t="s">
        <v>176</v>
      </c>
      <c r="AL12" s="332" t="s">
        <v>177</v>
      </c>
      <c r="AM12" s="329"/>
      <c r="AN12" s="233" t="s">
        <v>178</v>
      </c>
    </row>
    <row r="13" spans="1:41" hidden="1">
      <c r="A13" s="736"/>
      <c r="B13" s="736"/>
      <c r="C13" s="736"/>
      <c r="D13" s="736"/>
      <c r="E13" s="532"/>
      <c r="F13" s="532"/>
      <c r="G13" s="532"/>
      <c r="H13" s="744"/>
      <c r="I13" s="744"/>
      <c r="J13" s="744"/>
      <c r="K13" s="328" t="s">
        <v>172</v>
      </c>
      <c r="L13" s="328" t="s">
        <v>172</v>
      </c>
      <c r="M13" s="328" t="s">
        <v>172</v>
      </c>
      <c r="N13" s="328" t="s">
        <v>172</v>
      </c>
      <c r="O13" s="744"/>
      <c r="P13" s="744"/>
      <c r="Q13" s="744"/>
      <c r="R13" s="744"/>
      <c r="S13" s="329" t="s">
        <v>190</v>
      </c>
      <c r="T13" s="330" t="s">
        <v>191</v>
      </c>
      <c r="U13" s="331"/>
      <c r="V13" s="329"/>
      <c r="W13" s="329"/>
      <c r="X13" s="329"/>
      <c r="Y13" s="333"/>
      <c r="Z13" s="333"/>
      <c r="AA13" s="333"/>
      <c r="AB13" s="333"/>
      <c r="AC13" s="333"/>
      <c r="AD13" s="333"/>
      <c r="AE13" s="333"/>
      <c r="AF13" s="333"/>
      <c r="AG13" s="333"/>
      <c r="AH13" s="333" t="s">
        <v>172</v>
      </c>
      <c r="AI13" s="333"/>
      <c r="AJ13" s="333"/>
      <c r="AK13" s="332" t="s">
        <v>176</v>
      </c>
      <c r="AL13" s="332" t="s">
        <v>177</v>
      </c>
      <c r="AM13" s="329"/>
      <c r="AN13" s="233" t="s">
        <v>178</v>
      </c>
    </row>
    <row r="14" spans="1:41" ht="36">
      <c r="A14" s="736"/>
      <c r="B14" s="736"/>
      <c r="C14" s="736"/>
      <c r="D14" s="736"/>
      <c r="E14" s="532"/>
      <c r="F14" s="532"/>
      <c r="G14" s="532"/>
      <c r="H14" s="745"/>
      <c r="I14" s="745"/>
      <c r="J14" s="745"/>
      <c r="K14" s="328" t="s">
        <v>172</v>
      </c>
      <c r="L14" s="328" t="s">
        <v>172</v>
      </c>
      <c r="M14" s="328" t="s">
        <v>172</v>
      </c>
      <c r="N14" s="328" t="s">
        <v>172</v>
      </c>
      <c r="O14" s="744"/>
      <c r="P14" s="744"/>
      <c r="Q14" s="744"/>
      <c r="R14" s="744"/>
      <c r="S14" s="332" t="s">
        <v>192</v>
      </c>
      <c r="T14" s="330" t="s">
        <v>193</v>
      </c>
      <c r="U14" s="331">
        <v>2000</v>
      </c>
      <c r="V14" s="329"/>
      <c r="W14" s="329"/>
      <c r="X14" s="329"/>
      <c r="Y14" s="333"/>
      <c r="Z14" s="333"/>
      <c r="AA14" s="333"/>
      <c r="AB14" s="333"/>
      <c r="AC14" s="333"/>
      <c r="AD14" s="333"/>
      <c r="AE14" s="333"/>
      <c r="AF14" s="333"/>
      <c r="AG14" s="333"/>
      <c r="AH14" s="333" t="s">
        <v>172</v>
      </c>
      <c r="AI14" s="333"/>
      <c r="AJ14" s="333"/>
      <c r="AK14" s="332" t="s">
        <v>176</v>
      </c>
      <c r="AL14" s="332" t="s">
        <v>177</v>
      </c>
      <c r="AM14" s="329"/>
      <c r="AN14" s="233" t="s">
        <v>194</v>
      </c>
    </row>
    <row r="15" spans="1:41" ht="24" hidden="1">
      <c r="A15" s="736"/>
      <c r="B15" s="736"/>
      <c r="C15" s="736"/>
      <c r="D15" s="736"/>
      <c r="E15" s="532"/>
      <c r="F15" s="532" t="s">
        <v>195</v>
      </c>
      <c r="G15" s="532" t="s">
        <v>196</v>
      </c>
      <c r="H15" s="743" t="s">
        <v>197</v>
      </c>
      <c r="I15" s="743" t="s">
        <v>170</v>
      </c>
      <c r="J15" s="743" t="s">
        <v>171</v>
      </c>
      <c r="K15" s="328" t="s">
        <v>172</v>
      </c>
      <c r="L15" s="328" t="s">
        <v>172</v>
      </c>
      <c r="M15" s="328" t="s">
        <v>172</v>
      </c>
      <c r="N15" s="328" t="s">
        <v>172</v>
      </c>
      <c r="O15" s="744"/>
      <c r="P15" s="744"/>
      <c r="Q15" s="744"/>
      <c r="R15" s="744"/>
      <c r="S15" s="332" t="s">
        <v>198</v>
      </c>
      <c r="T15" s="330">
        <v>530303</v>
      </c>
      <c r="U15" s="331"/>
      <c r="V15" s="329"/>
      <c r="W15" s="329"/>
      <c r="X15" s="329"/>
      <c r="Y15" s="333"/>
      <c r="Z15" s="333"/>
      <c r="AA15" s="333"/>
      <c r="AB15" s="333"/>
      <c r="AC15" s="333"/>
      <c r="AD15" s="333"/>
      <c r="AE15" s="333"/>
      <c r="AF15" s="333"/>
      <c r="AG15" s="333"/>
      <c r="AH15" s="333" t="s">
        <v>172</v>
      </c>
      <c r="AI15" s="333"/>
      <c r="AJ15" s="333"/>
      <c r="AK15" s="332" t="s">
        <v>176</v>
      </c>
      <c r="AL15" s="332" t="s">
        <v>177</v>
      </c>
      <c r="AM15" s="329"/>
      <c r="AN15" s="233" t="s">
        <v>199</v>
      </c>
    </row>
    <row r="16" spans="1:41" ht="24.75">
      <c r="A16" s="736"/>
      <c r="B16" s="736"/>
      <c r="C16" s="736"/>
      <c r="D16" s="736"/>
      <c r="E16" s="532"/>
      <c r="F16" s="532"/>
      <c r="G16" s="532"/>
      <c r="H16" s="744"/>
      <c r="I16" s="744"/>
      <c r="J16" s="744"/>
      <c r="K16" s="328" t="s">
        <v>172</v>
      </c>
      <c r="L16" s="328" t="s">
        <v>172</v>
      </c>
      <c r="M16" s="328" t="s">
        <v>172</v>
      </c>
      <c r="N16" s="328" t="s">
        <v>172</v>
      </c>
      <c r="O16" s="744"/>
      <c r="P16" s="744"/>
      <c r="Q16" s="744"/>
      <c r="R16" s="744"/>
      <c r="S16" s="334" t="s">
        <v>200</v>
      </c>
      <c r="T16" s="330">
        <v>530612</v>
      </c>
      <c r="U16" s="331">
        <v>300</v>
      </c>
      <c r="V16" s="329"/>
      <c r="W16" s="329"/>
      <c r="X16" s="329"/>
      <c r="Y16" s="333"/>
      <c r="Z16" s="333"/>
      <c r="AA16" s="333"/>
      <c r="AB16" s="333"/>
      <c r="AC16" s="333"/>
      <c r="AD16" s="333" t="s">
        <v>172</v>
      </c>
      <c r="AE16" s="333"/>
      <c r="AF16" s="333"/>
      <c r="AG16" s="333"/>
      <c r="AH16" s="333"/>
      <c r="AI16" s="333"/>
      <c r="AJ16" s="333"/>
      <c r="AK16" s="332" t="s">
        <v>176</v>
      </c>
      <c r="AL16" s="332" t="s">
        <v>177</v>
      </c>
      <c r="AM16" s="329"/>
      <c r="AN16" s="233" t="s">
        <v>110</v>
      </c>
    </row>
    <row r="17" spans="1:40" ht="14.45" customHeight="1">
      <c r="A17" s="736"/>
      <c r="B17" s="736"/>
      <c r="C17" s="736"/>
      <c r="D17" s="736"/>
      <c r="E17" s="532"/>
      <c r="F17" s="532"/>
      <c r="G17" s="532"/>
      <c r="H17" s="744"/>
      <c r="I17" s="744"/>
      <c r="J17" s="744"/>
      <c r="K17" s="328" t="s">
        <v>172</v>
      </c>
      <c r="L17" s="328" t="s">
        <v>172</v>
      </c>
      <c r="M17" s="328" t="s">
        <v>172</v>
      </c>
      <c r="N17" s="328" t="s">
        <v>172</v>
      </c>
      <c r="O17" s="744"/>
      <c r="P17" s="744"/>
      <c r="Q17" s="744"/>
      <c r="R17" s="744"/>
      <c r="S17" s="329" t="s">
        <v>201</v>
      </c>
      <c r="T17" s="330">
        <v>530804</v>
      </c>
      <c r="U17" s="331">
        <v>0.01</v>
      </c>
      <c r="V17" s="329"/>
      <c r="W17" s="329"/>
      <c r="X17" s="329"/>
      <c r="Y17" s="333"/>
      <c r="Z17" s="333"/>
      <c r="AA17" s="333" t="s">
        <v>172</v>
      </c>
      <c r="AB17" s="333"/>
      <c r="AC17" s="333"/>
      <c r="AD17" s="333"/>
      <c r="AE17" s="333"/>
      <c r="AF17" s="333"/>
      <c r="AG17" s="333"/>
      <c r="AH17" s="333"/>
      <c r="AI17" s="333"/>
      <c r="AJ17" s="333"/>
      <c r="AK17" s="332" t="s">
        <v>176</v>
      </c>
      <c r="AL17" s="332" t="s">
        <v>177</v>
      </c>
      <c r="AM17" s="329"/>
      <c r="AN17" s="233" t="s">
        <v>202</v>
      </c>
    </row>
    <row r="18" spans="1:40">
      <c r="A18" s="736"/>
      <c r="B18" s="736"/>
      <c r="C18" s="736"/>
      <c r="D18" s="736"/>
      <c r="E18" s="532"/>
      <c r="F18" s="532"/>
      <c r="G18" s="532"/>
      <c r="H18" s="744"/>
      <c r="I18" s="744"/>
      <c r="J18" s="744"/>
      <c r="K18" s="328" t="s">
        <v>172</v>
      </c>
      <c r="L18" s="328" t="s">
        <v>172</v>
      </c>
      <c r="M18" s="328" t="s">
        <v>172</v>
      </c>
      <c r="N18" s="328" t="s">
        <v>172</v>
      </c>
      <c r="O18" s="744"/>
      <c r="P18" s="744"/>
      <c r="Q18" s="744"/>
      <c r="R18" s="744"/>
      <c r="S18" s="329" t="s">
        <v>203</v>
      </c>
      <c r="T18" s="330">
        <v>530207</v>
      </c>
      <c r="U18" s="331">
        <v>1000</v>
      </c>
      <c r="V18" s="329"/>
      <c r="W18" s="329"/>
      <c r="X18" s="329"/>
      <c r="Y18" s="333"/>
      <c r="Z18" s="333"/>
      <c r="AA18" s="333"/>
      <c r="AB18" s="333"/>
      <c r="AC18" s="333"/>
      <c r="AD18" s="333"/>
      <c r="AE18" s="333"/>
      <c r="AF18" s="333"/>
      <c r="AG18" s="333"/>
      <c r="AH18" s="333" t="s">
        <v>172</v>
      </c>
      <c r="AI18" s="333"/>
      <c r="AJ18" s="333"/>
      <c r="AK18" s="332" t="s">
        <v>176</v>
      </c>
      <c r="AL18" s="332" t="s">
        <v>177</v>
      </c>
      <c r="AM18" s="329"/>
      <c r="AN18" s="233" t="s">
        <v>202</v>
      </c>
    </row>
    <row r="19" spans="1:40">
      <c r="A19" s="736"/>
      <c r="B19" s="736"/>
      <c r="C19" s="736"/>
      <c r="D19" s="736"/>
      <c r="E19" s="532"/>
      <c r="F19" s="532"/>
      <c r="G19" s="532"/>
      <c r="H19" s="744"/>
      <c r="I19" s="744"/>
      <c r="J19" s="744"/>
      <c r="K19" s="328" t="s">
        <v>172</v>
      </c>
      <c r="L19" s="328" t="s">
        <v>172</v>
      </c>
      <c r="M19" s="328" t="s">
        <v>172</v>
      </c>
      <c r="N19" s="328" t="s">
        <v>172</v>
      </c>
      <c r="O19" s="744"/>
      <c r="P19" s="744"/>
      <c r="Q19" s="744"/>
      <c r="R19" s="744"/>
      <c r="S19" s="329" t="s">
        <v>204</v>
      </c>
      <c r="T19" s="330">
        <v>530604</v>
      </c>
      <c r="U19" s="331">
        <v>1000</v>
      </c>
      <c r="V19" s="329"/>
      <c r="W19" s="329"/>
      <c r="X19" s="329"/>
      <c r="Y19" s="333"/>
      <c r="Z19" s="333"/>
      <c r="AA19" s="333"/>
      <c r="AB19" s="333"/>
      <c r="AC19" s="333"/>
      <c r="AD19" s="333"/>
      <c r="AE19" s="333"/>
      <c r="AF19" s="333"/>
      <c r="AG19" s="333"/>
      <c r="AH19" s="333" t="s">
        <v>172</v>
      </c>
      <c r="AI19" s="333"/>
      <c r="AJ19" s="333"/>
      <c r="AK19" s="332" t="s">
        <v>176</v>
      </c>
      <c r="AL19" s="332" t="s">
        <v>177</v>
      </c>
      <c r="AM19" s="329"/>
      <c r="AN19" s="233" t="s">
        <v>202</v>
      </c>
    </row>
    <row r="20" spans="1:40" ht="14.45" customHeight="1">
      <c r="A20" s="736"/>
      <c r="B20" s="736"/>
      <c r="C20" s="736"/>
      <c r="D20" s="736"/>
      <c r="E20" s="532"/>
      <c r="F20" s="532"/>
      <c r="G20" s="532"/>
      <c r="H20" s="744"/>
      <c r="I20" s="744"/>
      <c r="J20" s="744"/>
      <c r="K20" s="328" t="s">
        <v>172</v>
      </c>
      <c r="L20" s="328" t="s">
        <v>172</v>
      </c>
      <c r="M20" s="328" t="s">
        <v>172</v>
      </c>
      <c r="N20" s="328" t="s">
        <v>172</v>
      </c>
      <c r="O20" s="744"/>
      <c r="P20" s="744"/>
      <c r="Q20" s="744"/>
      <c r="R20" s="744"/>
      <c r="S20" s="329" t="s">
        <v>205</v>
      </c>
      <c r="T20" s="330">
        <v>570206</v>
      </c>
      <c r="U20" s="331">
        <v>1500</v>
      </c>
      <c r="V20" s="329"/>
      <c r="W20" s="329"/>
      <c r="X20" s="329"/>
      <c r="Y20" s="333"/>
      <c r="Z20" s="333"/>
      <c r="AA20" s="333"/>
      <c r="AB20" s="333"/>
      <c r="AC20" s="333"/>
      <c r="AD20" s="333"/>
      <c r="AE20" s="333"/>
      <c r="AF20" s="333"/>
      <c r="AG20" s="333"/>
      <c r="AH20" s="333" t="s">
        <v>172</v>
      </c>
      <c r="AI20" s="333"/>
      <c r="AJ20" s="333"/>
      <c r="AK20" s="332" t="s">
        <v>176</v>
      </c>
      <c r="AL20" s="332" t="s">
        <v>177</v>
      </c>
      <c r="AM20" s="329"/>
      <c r="AN20" s="233" t="s">
        <v>202</v>
      </c>
    </row>
    <row r="21" spans="1:40" s="241" customFormat="1" ht="14.45" customHeight="1">
      <c r="A21" s="736"/>
      <c r="B21" s="736"/>
      <c r="C21" s="736"/>
      <c r="D21" s="736"/>
      <c r="E21" s="532"/>
      <c r="F21" s="532"/>
      <c r="G21" s="532"/>
      <c r="H21" s="744"/>
      <c r="I21" s="744"/>
      <c r="J21" s="744"/>
      <c r="K21" s="328"/>
      <c r="L21" s="328"/>
      <c r="M21" s="328"/>
      <c r="N21" s="328"/>
      <c r="O21" s="744"/>
      <c r="P21" s="744"/>
      <c r="Q21" s="744"/>
      <c r="R21" s="744"/>
      <c r="S21" s="329" t="s">
        <v>1263</v>
      </c>
      <c r="T21" s="330">
        <v>570215</v>
      </c>
      <c r="U21" s="331">
        <v>8580</v>
      </c>
      <c r="V21" s="329"/>
      <c r="W21" s="329"/>
      <c r="X21" s="329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2"/>
      <c r="AL21" s="332"/>
      <c r="AM21" s="329"/>
      <c r="AN21" s="233"/>
    </row>
    <row r="22" spans="1:40">
      <c r="A22" s="736"/>
      <c r="B22" s="736"/>
      <c r="C22" s="736"/>
      <c r="D22" s="736"/>
      <c r="E22" s="532"/>
      <c r="F22" s="532"/>
      <c r="G22" s="532"/>
      <c r="H22" s="744"/>
      <c r="I22" s="744"/>
      <c r="J22" s="744"/>
      <c r="K22" s="328" t="s">
        <v>172</v>
      </c>
      <c r="L22" s="328" t="s">
        <v>172</v>
      </c>
      <c r="M22" s="328" t="s">
        <v>172</v>
      </c>
      <c r="N22" s="328" t="s">
        <v>172</v>
      </c>
      <c r="O22" s="744"/>
      <c r="P22" s="744"/>
      <c r="Q22" s="744"/>
      <c r="R22" s="744"/>
      <c r="S22" s="329" t="s">
        <v>206</v>
      </c>
      <c r="T22" s="330">
        <v>840103</v>
      </c>
      <c r="U22" s="331">
        <v>0.01</v>
      </c>
      <c r="V22" s="329"/>
      <c r="W22" s="329"/>
      <c r="X22" s="329"/>
      <c r="Y22" s="333"/>
      <c r="Z22" s="333"/>
      <c r="AA22" s="333"/>
      <c r="AB22" s="333" t="s">
        <v>172</v>
      </c>
      <c r="AC22" s="333"/>
      <c r="AD22" s="333"/>
      <c r="AE22" s="333"/>
      <c r="AF22" s="333"/>
      <c r="AG22" s="333"/>
      <c r="AH22" s="333"/>
      <c r="AI22" s="333"/>
      <c r="AJ22" s="333"/>
      <c r="AK22" s="332" t="s">
        <v>176</v>
      </c>
      <c r="AL22" s="332" t="s">
        <v>177</v>
      </c>
      <c r="AM22" s="329"/>
      <c r="AN22" s="233" t="s">
        <v>202</v>
      </c>
    </row>
    <row r="23" spans="1:40" ht="24.75">
      <c r="A23" s="736"/>
      <c r="B23" s="736"/>
      <c r="C23" s="736"/>
      <c r="D23" s="736"/>
      <c r="E23" s="532"/>
      <c r="F23" s="532"/>
      <c r="G23" s="532"/>
      <c r="H23" s="745"/>
      <c r="I23" s="745"/>
      <c r="J23" s="745"/>
      <c r="K23" s="328" t="s">
        <v>172</v>
      </c>
      <c r="L23" s="328" t="s">
        <v>172</v>
      </c>
      <c r="M23" s="328" t="s">
        <v>172</v>
      </c>
      <c r="N23" s="328" t="s">
        <v>172</v>
      </c>
      <c r="O23" s="745"/>
      <c r="P23" s="745"/>
      <c r="Q23" s="745"/>
      <c r="R23" s="745"/>
      <c r="S23" s="334" t="s">
        <v>207</v>
      </c>
      <c r="T23" s="330">
        <v>840107</v>
      </c>
      <c r="U23" s="331">
        <v>0.01</v>
      </c>
      <c r="V23" s="329"/>
      <c r="W23" s="329"/>
      <c r="X23" s="329"/>
      <c r="Y23" s="333"/>
      <c r="Z23" s="333"/>
      <c r="AA23" s="333"/>
      <c r="AB23" s="333" t="s">
        <v>172</v>
      </c>
      <c r="AC23" s="333"/>
      <c r="AD23" s="333"/>
      <c r="AE23" s="333"/>
      <c r="AF23" s="333"/>
      <c r="AG23" s="333"/>
      <c r="AH23" s="333"/>
      <c r="AI23" s="333"/>
      <c r="AJ23" s="333"/>
      <c r="AK23" s="332" t="s">
        <v>176</v>
      </c>
      <c r="AL23" s="332" t="s">
        <v>177</v>
      </c>
      <c r="AM23" s="329"/>
      <c r="AN23" s="233" t="s">
        <v>202</v>
      </c>
    </row>
    <row r="24" spans="1:40" hidden="1">
      <c r="A24" s="736"/>
      <c r="B24" s="736"/>
      <c r="C24" s="736"/>
      <c r="D24" s="736"/>
      <c r="E24" s="739" t="s">
        <v>208</v>
      </c>
      <c r="F24" s="739" t="s">
        <v>209</v>
      </c>
      <c r="G24" s="739" t="s">
        <v>210</v>
      </c>
      <c r="H24" s="740" t="s">
        <v>211</v>
      </c>
      <c r="I24" s="335" t="s">
        <v>170</v>
      </c>
      <c r="J24" s="335" t="s">
        <v>171</v>
      </c>
      <c r="K24" s="336" t="s">
        <v>172</v>
      </c>
      <c r="L24" s="336" t="s">
        <v>172</v>
      </c>
      <c r="M24" s="336" t="s">
        <v>172</v>
      </c>
      <c r="N24" s="336" t="s">
        <v>172</v>
      </c>
      <c r="O24" s="739" t="s">
        <v>208</v>
      </c>
      <c r="P24" s="739" t="s">
        <v>173</v>
      </c>
      <c r="Q24" s="739" t="s">
        <v>173</v>
      </c>
      <c r="R24" s="737" t="s">
        <v>171</v>
      </c>
      <c r="S24" s="337" t="s">
        <v>174</v>
      </c>
      <c r="T24" s="338">
        <v>510105</v>
      </c>
      <c r="U24" s="339"/>
      <c r="V24" s="340"/>
      <c r="W24" s="340"/>
      <c r="X24" s="340"/>
      <c r="Y24" s="341" t="s">
        <v>172</v>
      </c>
      <c r="Z24" s="341" t="s">
        <v>172</v>
      </c>
      <c r="AA24" s="341" t="s">
        <v>172</v>
      </c>
      <c r="AB24" s="341" t="s">
        <v>172</v>
      </c>
      <c r="AC24" s="341" t="s">
        <v>172</v>
      </c>
      <c r="AD24" s="341" t="s">
        <v>172</v>
      </c>
      <c r="AE24" s="341" t="s">
        <v>172</v>
      </c>
      <c r="AF24" s="341" t="s">
        <v>172</v>
      </c>
      <c r="AG24" s="341" t="s">
        <v>172</v>
      </c>
      <c r="AH24" s="341" t="s">
        <v>172</v>
      </c>
      <c r="AI24" s="341" t="s">
        <v>172</v>
      </c>
      <c r="AJ24" s="341" t="s">
        <v>172</v>
      </c>
      <c r="AK24" s="342" t="s">
        <v>212</v>
      </c>
      <c r="AL24" s="337" t="s">
        <v>213</v>
      </c>
      <c r="AM24" s="340"/>
      <c r="AN24" s="343" t="s">
        <v>178</v>
      </c>
    </row>
    <row r="25" spans="1:40" hidden="1">
      <c r="A25" s="736"/>
      <c r="B25" s="736"/>
      <c r="C25" s="736"/>
      <c r="D25" s="736"/>
      <c r="E25" s="739"/>
      <c r="F25" s="739"/>
      <c r="G25" s="739"/>
      <c r="H25" s="741"/>
      <c r="I25" s="335" t="s">
        <v>170</v>
      </c>
      <c r="J25" s="335" t="s">
        <v>171</v>
      </c>
      <c r="K25" s="336" t="s">
        <v>172</v>
      </c>
      <c r="L25" s="336" t="s">
        <v>172</v>
      </c>
      <c r="M25" s="336" t="s">
        <v>172</v>
      </c>
      <c r="N25" s="336" t="s">
        <v>172</v>
      </c>
      <c r="O25" s="739"/>
      <c r="P25" s="739"/>
      <c r="Q25" s="739"/>
      <c r="R25" s="738"/>
      <c r="S25" s="337" t="s">
        <v>214</v>
      </c>
      <c r="T25" s="338">
        <v>510106</v>
      </c>
      <c r="U25" s="339"/>
      <c r="V25" s="340"/>
      <c r="W25" s="340"/>
      <c r="X25" s="340"/>
      <c r="Y25" s="341" t="s">
        <v>172</v>
      </c>
      <c r="Z25" s="341" t="s">
        <v>172</v>
      </c>
      <c r="AA25" s="341" t="s">
        <v>172</v>
      </c>
      <c r="AB25" s="341" t="s">
        <v>172</v>
      </c>
      <c r="AC25" s="341" t="s">
        <v>172</v>
      </c>
      <c r="AD25" s="341" t="s">
        <v>172</v>
      </c>
      <c r="AE25" s="341" t="s">
        <v>172</v>
      </c>
      <c r="AF25" s="341" t="s">
        <v>172</v>
      </c>
      <c r="AG25" s="341" t="s">
        <v>172</v>
      </c>
      <c r="AH25" s="341" t="s">
        <v>172</v>
      </c>
      <c r="AI25" s="341" t="s">
        <v>172</v>
      </c>
      <c r="AJ25" s="341" t="s">
        <v>172</v>
      </c>
      <c r="AK25" s="342" t="s">
        <v>212</v>
      </c>
      <c r="AL25" s="337" t="s">
        <v>213</v>
      </c>
      <c r="AM25" s="340"/>
      <c r="AN25" s="343" t="s">
        <v>178</v>
      </c>
    </row>
    <row r="26" spans="1:40" hidden="1">
      <c r="A26" s="736"/>
      <c r="B26" s="736"/>
      <c r="C26" s="736"/>
      <c r="D26" s="736"/>
      <c r="E26" s="739"/>
      <c r="F26" s="739"/>
      <c r="G26" s="739"/>
      <c r="H26" s="741"/>
      <c r="I26" s="335" t="s">
        <v>170</v>
      </c>
      <c r="J26" s="335" t="s">
        <v>171</v>
      </c>
      <c r="K26" s="336" t="s">
        <v>172</v>
      </c>
      <c r="L26" s="336" t="s">
        <v>172</v>
      </c>
      <c r="M26" s="336" t="s">
        <v>172</v>
      </c>
      <c r="N26" s="336" t="s">
        <v>172</v>
      </c>
      <c r="O26" s="739"/>
      <c r="P26" s="739"/>
      <c r="Q26" s="739"/>
      <c r="R26" s="738"/>
      <c r="S26" s="337" t="s">
        <v>179</v>
      </c>
      <c r="T26" s="338">
        <v>510203</v>
      </c>
      <c r="U26" s="339"/>
      <c r="V26" s="340"/>
      <c r="W26" s="340"/>
      <c r="X26" s="340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 t="s">
        <v>172</v>
      </c>
      <c r="AK26" s="342" t="s">
        <v>212</v>
      </c>
      <c r="AL26" s="337" t="s">
        <v>213</v>
      </c>
      <c r="AM26" s="340"/>
      <c r="AN26" s="343" t="s">
        <v>178</v>
      </c>
    </row>
    <row r="27" spans="1:40" hidden="1">
      <c r="A27" s="736"/>
      <c r="B27" s="736"/>
      <c r="C27" s="736"/>
      <c r="D27" s="736"/>
      <c r="E27" s="739"/>
      <c r="F27" s="739"/>
      <c r="G27" s="739"/>
      <c r="H27" s="741"/>
      <c r="I27" s="335" t="s">
        <v>170</v>
      </c>
      <c r="J27" s="335" t="s">
        <v>171</v>
      </c>
      <c r="K27" s="336" t="s">
        <v>172</v>
      </c>
      <c r="L27" s="336" t="s">
        <v>172</v>
      </c>
      <c r="M27" s="336" t="s">
        <v>172</v>
      </c>
      <c r="N27" s="336" t="s">
        <v>172</v>
      </c>
      <c r="O27" s="739"/>
      <c r="P27" s="739"/>
      <c r="Q27" s="739"/>
      <c r="R27" s="738"/>
      <c r="S27" s="337" t="s">
        <v>181</v>
      </c>
      <c r="T27" s="338">
        <v>510204</v>
      </c>
      <c r="U27" s="339"/>
      <c r="V27" s="340"/>
      <c r="W27" s="340"/>
      <c r="X27" s="340"/>
      <c r="Y27" s="344"/>
      <c r="Z27" s="344"/>
      <c r="AA27" s="344"/>
      <c r="AB27" s="344"/>
      <c r="AC27" s="344"/>
      <c r="AD27" s="344"/>
      <c r="AE27" s="344"/>
      <c r="AF27" s="341" t="s">
        <v>172</v>
      </c>
      <c r="AG27" s="341"/>
      <c r="AH27" s="341"/>
      <c r="AI27" s="344"/>
      <c r="AJ27" s="344"/>
      <c r="AK27" s="342" t="s">
        <v>212</v>
      </c>
      <c r="AL27" s="337" t="s">
        <v>213</v>
      </c>
      <c r="AM27" s="340"/>
      <c r="AN27" s="343" t="s">
        <v>178</v>
      </c>
    </row>
    <row r="28" spans="1:40" ht="48" customHeight="1">
      <c r="A28" s="736"/>
      <c r="B28" s="736"/>
      <c r="C28" s="736"/>
      <c r="D28" s="736"/>
      <c r="E28" s="739"/>
      <c r="F28" s="739"/>
      <c r="G28" s="739"/>
      <c r="H28" s="741"/>
      <c r="I28" s="335" t="s">
        <v>170</v>
      </c>
      <c r="J28" s="335" t="s">
        <v>171</v>
      </c>
      <c r="K28" s="336" t="s">
        <v>172</v>
      </c>
      <c r="L28" s="336" t="s">
        <v>172</v>
      </c>
      <c r="M28" s="336" t="s">
        <v>172</v>
      </c>
      <c r="N28" s="336" t="s">
        <v>172</v>
      </c>
      <c r="O28" s="739"/>
      <c r="P28" s="739"/>
      <c r="Q28" s="739"/>
      <c r="R28" s="738"/>
      <c r="S28" s="337" t="s">
        <v>215</v>
      </c>
      <c r="T28" s="338">
        <v>530301</v>
      </c>
      <c r="U28" s="339">
        <v>200</v>
      </c>
      <c r="V28" s="340"/>
      <c r="W28" s="340"/>
      <c r="X28" s="340"/>
      <c r="Y28" s="345"/>
      <c r="Z28" s="345"/>
      <c r="AA28" s="345"/>
      <c r="AB28" s="345"/>
      <c r="AC28" s="345"/>
      <c r="AD28" s="345"/>
      <c r="AE28" s="345"/>
      <c r="AF28" s="341"/>
      <c r="AG28" s="341"/>
      <c r="AH28" s="341" t="s">
        <v>172</v>
      </c>
      <c r="AI28" s="344"/>
      <c r="AJ28" s="345"/>
      <c r="AK28" s="342" t="s">
        <v>212</v>
      </c>
      <c r="AL28" s="337" t="s">
        <v>213</v>
      </c>
      <c r="AM28" s="340"/>
      <c r="AN28" s="343" t="s">
        <v>178</v>
      </c>
    </row>
    <row r="29" spans="1:40" hidden="1">
      <c r="A29" s="736"/>
      <c r="B29" s="736"/>
      <c r="C29" s="736"/>
      <c r="D29" s="736"/>
      <c r="E29" s="739"/>
      <c r="F29" s="739"/>
      <c r="G29" s="739"/>
      <c r="H29" s="741"/>
      <c r="I29" s="335" t="s">
        <v>170</v>
      </c>
      <c r="J29" s="335" t="s">
        <v>171</v>
      </c>
      <c r="K29" s="336" t="s">
        <v>172</v>
      </c>
      <c r="L29" s="336" t="s">
        <v>172</v>
      </c>
      <c r="M29" s="336" t="s">
        <v>172</v>
      </c>
      <c r="N29" s="336" t="s">
        <v>172</v>
      </c>
      <c r="O29" s="739"/>
      <c r="P29" s="739"/>
      <c r="Q29" s="739"/>
      <c r="R29" s="738"/>
      <c r="S29" s="337" t="s">
        <v>188</v>
      </c>
      <c r="T29" s="338">
        <v>510601</v>
      </c>
      <c r="U29" s="339"/>
      <c r="V29" s="340"/>
      <c r="W29" s="340"/>
      <c r="X29" s="340"/>
      <c r="Y29" s="345"/>
      <c r="Z29" s="345"/>
      <c r="AA29" s="345"/>
      <c r="AB29" s="345"/>
      <c r="AC29" s="345"/>
      <c r="AD29" s="345"/>
      <c r="AE29" s="345"/>
      <c r="AF29" s="341"/>
      <c r="AG29" s="341"/>
      <c r="AH29" s="341" t="s">
        <v>172</v>
      </c>
      <c r="AI29" s="344"/>
      <c r="AJ29" s="345"/>
      <c r="AK29" s="342" t="s">
        <v>212</v>
      </c>
      <c r="AL29" s="337" t="s">
        <v>213</v>
      </c>
      <c r="AM29" s="340"/>
      <c r="AN29" s="343" t="s">
        <v>178</v>
      </c>
    </row>
    <row r="30" spans="1:40" hidden="1">
      <c r="A30" s="736"/>
      <c r="B30" s="736"/>
      <c r="C30" s="736"/>
      <c r="D30" s="736"/>
      <c r="E30" s="739"/>
      <c r="F30" s="739"/>
      <c r="G30" s="739"/>
      <c r="H30" s="741"/>
      <c r="I30" s="335" t="s">
        <v>170</v>
      </c>
      <c r="J30" s="335" t="s">
        <v>171</v>
      </c>
      <c r="K30" s="336" t="s">
        <v>172</v>
      </c>
      <c r="L30" s="336" t="s">
        <v>172</v>
      </c>
      <c r="M30" s="336" t="s">
        <v>172</v>
      </c>
      <c r="N30" s="336" t="s">
        <v>172</v>
      </c>
      <c r="O30" s="739"/>
      <c r="P30" s="739"/>
      <c r="Q30" s="739"/>
      <c r="R30" s="738"/>
      <c r="S30" s="337" t="s">
        <v>190</v>
      </c>
      <c r="T30" s="338">
        <v>510602</v>
      </c>
      <c r="U30" s="339"/>
      <c r="V30" s="340"/>
      <c r="W30" s="340"/>
      <c r="X30" s="340"/>
      <c r="Y30" s="345"/>
      <c r="Z30" s="345"/>
      <c r="AA30" s="345"/>
      <c r="AB30" s="345"/>
      <c r="AC30" s="345"/>
      <c r="AD30" s="345"/>
      <c r="AE30" s="345"/>
      <c r="AF30" s="344"/>
      <c r="AG30" s="344"/>
      <c r="AH30" s="341" t="s">
        <v>172</v>
      </c>
      <c r="AI30" s="344"/>
      <c r="AJ30" s="345"/>
      <c r="AK30" s="342" t="s">
        <v>212</v>
      </c>
      <c r="AL30" s="337" t="s">
        <v>213</v>
      </c>
      <c r="AM30" s="340"/>
      <c r="AN30" s="343" t="s">
        <v>178</v>
      </c>
    </row>
    <row r="31" spans="1:40" hidden="1">
      <c r="A31" s="736"/>
      <c r="B31" s="736"/>
      <c r="C31" s="736"/>
      <c r="D31" s="736"/>
      <c r="E31" s="739"/>
      <c r="F31" s="739"/>
      <c r="G31" s="739"/>
      <c r="H31" s="741"/>
      <c r="I31" s="335" t="s">
        <v>170</v>
      </c>
      <c r="J31" s="335" t="s">
        <v>171</v>
      </c>
      <c r="K31" s="336" t="s">
        <v>172</v>
      </c>
      <c r="L31" s="336" t="s">
        <v>172</v>
      </c>
      <c r="M31" s="336" t="s">
        <v>172</v>
      </c>
      <c r="N31" s="336" t="s">
        <v>172</v>
      </c>
      <c r="O31" s="739"/>
      <c r="P31" s="739"/>
      <c r="Q31" s="739"/>
      <c r="R31" s="738"/>
      <c r="S31" s="337" t="s">
        <v>216</v>
      </c>
      <c r="T31" s="338" t="s">
        <v>217</v>
      </c>
      <c r="U31" s="339"/>
      <c r="V31" s="340"/>
      <c r="W31" s="340"/>
      <c r="X31" s="340"/>
      <c r="Y31" s="345"/>
      <c r="Z31" s="345"/>
      <c r="AA31" s="345"/>
      <c r="AB31" s="345"/>
      <c r="AC31" s="345"/>
      <c r="AD31" s="345"/>
      <c r="AE31" s="345"/>
      <c r="AF31" s="344"/>
      <c r="AG31" s="344"/>
      <c r="AH31" s="344" t="s">
        <v>172</v>
      </c>
      <c r="AI31" s="344"/>
      <c r="AJ31" s="345"/>
      <c r="AK31" s="342" t="s">
        <v>212</v>
      </c>
      <c r="AL31" s="337" t="s">
        <v>213</v>
      </c>
      <c r="AM31" s="340"/>
      <c r="AN31" s="343" t="s">
        <v>178</v>
      </c>
    </row>
    <row r="32" spans="1:40" hidden="1">
      <c r="A32" s="736"/>
      <c r="B32" s="736"/>
      <c r="C32" s="736"/>
      <c r="D32" s="736"/>
      <c r="E32" s="739"/>
      <c r="F32" s="739"/>
      <c r="G32" s="739"/>
      <c r="H32" s="742"/>
      <c r="I32" s="335" t="s">
        <v>170</v>
      </c>
      <c r="J32" s="335" t="s">
        <v>171</v>
      </c>
      <c r="K32" s="336" t="s">
        <v>172</v>
      </c>
      <c r="L32" s="336" t="s">
        <v>172</v>
      </c>
      <c r="M32" s="336" t="s">
        <v>172</v>
      </c>
      <c r="N32" s="336" t="s">
        <v>172</v>
      </c>
      <c r="O32" s="739"/>
      <c r="P32" s="739"/>
      <c r="Q32" s="739"/>
      <c r="R32" s="738"/>
      <c r="S32" s="342" t="s">
        <v>218</v>
      </c>
      <c r="T32" s="338" t="s">
        <v>219</v>
      </c>
      <c r="U32" s="339"/>
      <c r="V32" s="340"/>
      <c r="W32" s="340"/>
      <c r="X32" s="340"/>
      <c r="Y32" s="345"/>
      <c r="Z32" s="345"/>
      <c r="AA32" s="345"/>
      <c r="AB32" s="345"/>
      <c r="AC32" s="345"/>
      <c r="AD32" s="345"/>
      <c r="AE32" s="345"/>
      <c r="AF32" s="344"/>
      <c r="AG32" s="344"/>
      <c r="AH32" s="344" t="s">
        <v>172</v>
      </c>
      <c r="AI32" s="344"/>
      <c r="AJ32" s="345"/>
      <c r="AK32" s="342" t="s">
        <v>212</v>
      </c>
      <c r="AL32" s="337" t="s">
        <v>213</v>
      </c>
      <c r="AM32" s="340"/>
      <c r="AN32" s="343" t="s">
        <v>178</v>
      </c>
    </row>
    <row r="33" spans="1:40" ht="24">
      <c r="A33" s="736"/>
      <c r="B33" s="736"/>
      <c r="C33" s="736"/>
      <c r="D33" s="736"/>
      <c r="E33" s="739"/>
      <c r="F33" s="739" t="s">
        <v>220</v>
      </c>
      <c r="G33" s="739" t="s">
        <v>221</v>
      </c>
      <c r="H33" s="739" t="s">
        <v>222</v>
      </c>
      <c r="I33" s="335" t="s">
        <v>170</v>
      </c>
      <c r="J33" s="335" t="s">
        <v>171</v>
      </c>
      <c r="K33" s="336" t="s">
        <v>172</v>
      </c>
      <c r="L33" s="336" t="s">
        <v>172</v>
      </c>
      <c r="M33" s="336" t="s">
        <v>172</v>
      </c>
      <c r="N33" s="336" t="s">
        <v>172</v>
      </c>
      <c r="O33" s="739"/>
      <c r="P33" s="739"/>
      <c r="Q33" s="739"/>
      <c r="R33" s="738"/>
      <c r="S33" s="342" t="s">
        <v>223</v>
      </c>
      <c r="T33" s="338">
        <v>510509</v>
      </c>
      <c r="U33" s="339">
        <v>100</v>
      </c>
      <c r="V33" s="340"/>
      <c r="W33" s="340"/>
      <c r="X33" s="340"/>
      <c r="Y33" s="345"/>
      <c r="Z33" s="345"/>
      <c r="AA33" s="345"/>
      <c r="AB33" s="345"/>
      <c r="AC33" s="345"/>
      <c r="AD33" s="345"/>
      <c r="AE33" s="345"/>
      <c r="AF33" s="344"/>
      <c r="AG33" s="344"/>
      <c r="AH33" s="344" t="s">
        <v>172</v>
      </c>
      <c r="AI33" s="344"/>
      <c r="AJ33" s="345"/>
      <c r="AK33" s="342" t="s">
        <v>212</v>
      </c>
      <c r="AL33" s="337" t="s">
        <v>213</v>
      </c>
      <c r="AM33" s="340"/>
      <c r="AN33" s="343" t="s">
        <v>178</v>
      </c>
    </row>
    <row r="34" spans="1:40" hidden="1">
      <c r="A34" s="736"/>
      <c r="B34" s="736"/>
      <c r="C34" s="736"/>
      <c r="D34" s="736"/>
      <c r="E34" s="739"/>
      <c r="F34" s="739"/>
      <c r="G34" s="739"/>
      <c r="H34" s="739"/>
      <c r="I34" s="335" t="s">
        <v>170</v>
      </c>
      <c r="J34" s="335" t="s">
        <v>171</v>
      </c>
      <c r="K34" s="336" t="s">
        <v>172</v>
      </c>
      <c r="L34" s="336" t="s">
        <v>172</v>
      </c>
      <c r="M34" s="336" t="s">
        <v>172</v>
      </c>
      <c r="N34" s="336" t="s">
        <v>172</v>
      </c>
      <c r="O34" s="739"/>
      <c r="P34" s="739"/>
      <c r="Q34" s="739"/>
      <c r="R34" s="738"/>
      <c r="S34" s="342" t="s">
        <v>224</v>
      </c>
      <c r="T34" s="338" t="s">
        <v>225</v>
      </c>
      <c r="U34" s="339"/>
      <c r="V34" s="340"/>
      <c r="W34" s="340"/>
      <c r="X34" s="340"/>
      <c r="Y34" s="345"/>
      <c r="Z34" s="345"/>
      <c r="AA34" s="345"/>
      <c r="AB34" s="345"/>
      <c r="AC34" s="345"/>
      <c r="AD34" s="345"/>
      <c r="AE34" s="345"/>
      <c r="AF34" s="344"/>
      <c r="AG34" s="344"/>
      <c r="AH34" s="344" t="s">
        <v>172</v>
      </c>
      <c r="AI34" s="344"/>
      <c r="AJ34" s="345"/>
      <c r="AK34" s="342" t="s">
        <v>212</v>
      </c>
      <c r="AL34" s="337" t="s">
        <v>213</v>
      </c>
      <c r="AM34" s="340"/>
      <c r="AN34" s="343" t="s">
        <v>178</v>
      </c>
    </row>
    <row r="35" spans="1:40" hidden="1">
      <c r="A35" s="736"/>
      <c r="B35" s="736"/>
      <c r="C35" s="736"/>
      <c r="D35" s="736"/>
      <c r="E35" s="739"/>
      <c r="F35" s="739"/>
      <c r="G35" s="739"/>
      <c r="H35" s="739"/>
      <c r="I35" s="335" t="s">
        <v>170</v>
      </c>
      <c r="J35" s="335" t="s">
        <v>171</v>
      </c>
      <c r="K35" s="336" t="s">
        <v>172</v>
      </c>
      <c r="L35" s="336" t="s">
        <v>172</v>
      </c>
      <c r="M35" s="336" t="s">
        <v>172</v>
      </c>
      <c r="N35" s="336" t="s">
        <v>172</v>
      </c>
      <c r="O35" s="739"/>
      <c r="P35" s="739"/>
      <c r="Q35" s="739"/>
      <c r="R35" s="738"/>
      <c r="S35" s="337" t="s">
        <v>226</v>
      </c>
      <c r="T35" s="338" t="s">
        <v>227</v>
      </c>
      <c r="U35" s="339"/>
      <c r="V35" s="340"/>
      <c r="W35" s="340"/>
      <c r="X35" s="340"/>
      <c r="Y35" s="345"/>
      <c r="Z35" s="345"/>
      <c r="AA35" s="345"/>
      <c r="AB35" s="345"/>
      <c r="AC35" s="345"/>
      <c r="AD35" s="345"/>
      <c r="AE35" s="345"/>
      <c r="AF35" s="344"/>
      <c r="AG35" s="344"/>
      <c r="AH35" s="344" t="s">
        <v>172</v>
      </c>
      <c r="AI35" s="344"/>
      <c r="AJ35" s="345"/>
      <c r="AK35" s="342" t="s">
        <v>212</v>
      </c>
      <c r="AL35" s="337" t="s">
        <v>213</v>
      </c>
      <c r="AM35" s="340"/>
      <c r="AN35" s="343" t="s">
        <v>178</v>
      </c>
    </row>
    <row r="36" spans="1:40" hidden="1">
      <c r="A36" s="736"/>
      <c r="B36" s="736"/>
      <c r="C36" s="736"/>
      <c r="D36" s="736"/>
      <c r="E36" s="739"/>
      <c r="F36" s="739"/>
      <c r="G36" s="739"/>
      <c r="H36" s="739"/>
      <c r="I36" s="335" t="s">
        <v>170</v>
      </c>
      <c r="J36" s="335" t="s">
        <v>171</v>
      </c>
      <c r="K36" s="336" t="s">
        <v>172</v>
      </c>
      <c r="L36" s="336" t="s">
        <v>172</v>
      </c>
      <c r="M36" s="336" t="s">
        <v>172</v>
      </c>
      <c r="N36" s="336" t="s">
        <v>172</v>
      </c>
      <c r="O36" s="739"/>
      <c r="P36" s="739"/>
      <c r="Q36" s="739"/>
      <c r="R36" s="738"/>
      <c r="S36" s="337" t="s">
        <v>228</v>
      </c>
      <c r="T36" s="338" t="s">
        <v>229</v>
      </c>
      <c r="U36" s="339"/>
      <c r="V36" s="340"/>
      <c r="W36" s="340"/>
      <c r="X36" s="340"/>
      <c r="Y36" s="345"/>
      <c r="Z36" s="345"/>
      <c r="AA36" s="345"/>
      <c r="AB36" s="345"/>
      <c r="AC36" s="345"/>
      <c r="AD36" s="345"/>
      <c r="AE36" s="345"/>
      <c r="AF36" s="344"/>
      <c r="AG36" s="344"/>
      <c r="AH36" s="344" t="s">
        <v>172</v>
      </c>
      <c r="AI36" s="344"/>
      <c r="AJ36" s="345"/>
      <c r="AK36" s="342" t="s">
        <v>212</v>
      </c>
      <c r="AL36" s="337" t="s">
        <v>213</v>
      </c>
      <c r="AM36" s="340"/>
      <c r="AN36" s="343" t="s">
        <v>178</v>
      </c>
    </row>
    <row r="37" spans="1:40">
      <c r="A37" s="736"/>
      <c r="B37" s="736"/>
      <c r="C37" s="736"/>
      <c r="D37" s="736"/>
      <c r="E37" s="739"/>
      <c r="F37" s="739"/>
      <c r="G37" s="739"/>
      <c r="H37" s="739"/>
      <c r="I37" s="335" t="s">
        <v>170</v>
      </c>
      <c r="J37" s="335" t="s">
        <v>171</v>
      </c>
      <c r="K37" s="336" t="s">
        <v>172</v>
      </c>
      <c r="L37" s="336" t="s">
        <v>172</v>
      </c>
      <c r="M37" s="336" t="s">
        <v>172</v>
      </c>
      <c r="N37" s="336" t="s">
        <v>172</v>
      </c>
      <c r="O37" s="739"/>
      <c r="P37" s="739"/>
      <c r="Q37" s="739"/>
      <c r="R37" s="738"/>
      <c r="S37" s="337" t="s">
        <v>206</v>
      </c>
      <c r="T37" s="338">
        <v>840103</v>
      </c>
      <c r="U37" s="339"/>
      <c r="V37" s="340">
        <v>0.01</v>
      </c>
      <c r="W37" s="340"/>
      <c r="X37" s="340"/>
      <c r="Y37" s="345"/>
      <c r="Z37" s="345"/>
      <c r="AA37" s="345"/>
      <c r="AB37" s="345"/>
      <c r="AC37" s="345"/>
      <c r="AD37" s="345"/>
      <c r="AE37" s="345"/>
      <c r="AF37" s="345"/>
      <c r="AG37" s="345"/>
      <c r="AH37" s="344" t="s">
        <v>172</v>
      </c>
      <c r="AI37" s="345"/>
      <c r="AJ37" s="345"/>
      <c r="AK37" s="342" t="s">
        <v>212</v>
      </c>
      <c r="AL37" s="337" t="s">
        <v>213</v>
      </c>
      <c r="AM37" s="340"/>
      <c r="AN37" s="343" t="s">
        <v>202</v>
      </c>
    </row>
    <row r="38" spans="1:40" ht="24">
      <c r="A38" s="736"/>
      <c r="B38" s="736"/>
      <c r="C38" s="736"/>
      <c r="D38" s="736"/>
      <c r="E38" s="739"/>
      <c r="F38" s="739"/>
      <c r="G38" s="739"/>
      <c r="H38" s="739"/>
      <c r="I38" s="335" t="s">
        <v>170</v>
      </c>
      <c r="J38" s="335" t="s">
        <v>171</v>
      </c>
      <c r="K38" s="336" t="s">
        <v>172</v>
      </c>
      <c r="L38" s="336" t="s">
        <v>172</v>
      </c>
      <c r="M38" s="336" t="s">
        <v>172</v>
      </c>
      <c r="N38" s="336" t="s">
        <v>172</v>
      </c>
      <c r="O38" s="739"/>
      <c r="P38" s="739"/>
      <c r="Q38" s="739"/>
      <c r="R38" s="738"/>
      <c r="S38" s="342" t="s">
        <v>207</v>
      </c>
      <c r="T38" s="338">
        <v>840107</v>
      </c>
      <c r="U38" s="339"/>
      <c r="V38" s="340">
        <v>0.01</v>
      </c>
      <c r="W38" s="340"/>
      <c r="X38" s="340"/>
      <c r="Y38" s="345"/>
      <c r="Z38" s="345"/>
      <c r="AA38" s="345"/>
      <c r="AB38" s="345"/>
      <c r="AC38" s="345"/>
      <c r="AD38" s="345"/>
      <c r="AE38" s="345"/>
      <c r="AF38" s="345"/>
      <c r="AG38" s="345"/>
      <c r="AH38" s="344" t="s">
        <v>172</v>
      </c>
      <c r="AI38" s="345"/>
      <c r="AJ38" s="345"/>
      <c r="AK38" s="342" t="s">
        <v>212</v>
      </c>
      <c r="AL38" s="337" t="s">
        <v>213</v>
      </c>
      <c r="AM38" s="340"/>
      <c r="AN38" s="343" t="s">
        <v>202</v>
      </c>
    </row>
    <row r="39" spans="1:40">
      <c r="A39" s="736"/>
      <c r="B39" s="736"/>
      <c r="C39" s="736"/>
      <c r="D39" s="736"/>
      <c r="E39" s="739"/>
      <c r="F39" s="739"/>
      <c r="G39" s="739"/>
      <c r="H39" s="739"/>
      <c r="I39" s="335" t="s">
        <v>170</v>
      </c>
      <c r="J39" s="335" t="s">
        <v>171</v>
      </c>
      <c r="K39" s="336" t="s">
        <v>172</v>
      </c>
      <c r="L39" s="336" t="s">
        <v>172</v>
      </c>
      <c r="M39" s="336" t="s">
        <v>172</v>
      </c>
      <c r="N39" s="336" t="s">
        <v>172</v>
      </c>
      <c r="O39" s="739"/>
      <c r="P39" s="739"/>
      <c r="Q39" s="739"/>
      <c r="R39" s="738"/>
      <c r="S39" s="337" t="s">
        <v>201</v>
      </c>
      <c r="T39" s="338">
        <v>730804</v>
      </c>
      <c r="U39" s="339">
        <v>0.01</v>
      </c>
      <c r="V39" s="340"/>
      <c r="W39" s="340"/>
      <c r="X39" s="340"/>
      <c r="Y39" s="345"/>
      <c r="Z39" s="345"/>
      <c r="AA39" s="345"/>
      <c r="AB39" s="345"/>
      <c r="AC39" s="345"/>
      <c r="AD39" s="345"/>
      <c r="AE39" s="345"/>
      <c r="AF39" s="345"/>
      <c r="AG39" s="345"/>
      <c r="AH39" s="344" t="s">
        <v>172</v>
      </c>
      <c r="AI39" s="345"/>
      <c r="AJ39" s="345"/>
      <c r="AK39" s="342" t="s">
        <v>212</v>
      </c>
      <c r="AL39" s="337" t="s">
        <v>213</v>
      </c>
      <c r="AM39" s="340"/>
      <c r="AN39" s="343" t="s">
        <v>202</v>
      </c>
    </row>
    <row r="40" spans="1:40" ht="24">
      <c r="A40" s="736"/>
      <c r="B40" s="736"/>
      <c r="C40" s="736"/>
      <c r="D40" s="736"/>
      <c r="E40" s="739"/>
      <c r="F40" s="739"/>
      <c r="G40" s="739"/>
      <c r="H40" s="739"/>
      <c r="I40" s="335" t="s">
        <v>170</v>
      </c>
      <c r="J40" s="335" t="s">
        <v>171</v>
      </c>
      <c r="K40" s="336" t="s">
        <v>172</v>
      </c>
      <c r="L40" s="336" t="s">
        <v>172</v>
      </c>
      <c r="M40" s="336" t="s">
        <v>172</v>
      </c>
      <c r="N40" s="336" t="s">
        <v>172</v>
      </c>
      <c r="O40" s="739"/>
      <c r="P40" s="739"/>
      <c r="Q40" s="739"/>
      <c r="R40" s="738"/>
      <c r="S40" s="342" t="s">
        <v>200</v>
      </c>
      <c r="T40" s="338">
        <v>730612</v>
      </c>
      <c r="U40" s="339">
        <v>300</v>
      </c>
      <c r="V40" s="340"/>
      <c r="W40" s="340"/>
      <c r="X40" s="340"/>
      <c r="Y40" s="345"/>
      <c r="Z40" s="345"/>
      <c r="AA40" s="345"/>
      <c r="AB40" s="345"/>
      <c r="AC40" s="345"/>
      <c r="AD40" s="345"/>
      <c r="AE40" s="345"/>
      <c r="AF40" s="345"/>
      <c r="AG40" s="345"/>
      <c r="AH40" s="344" t="s">
        <v>172</v>
      </c>
      <c r="AI40" s="345"/>
      <c r="AJ40" s="345"/>
      <c r="AK40" s="342" t="s">
        <v>212</v>
      </c>
      <c r="AL40" s="337" t="s">
        <v>213</v>
      </c>
      <c r="AM40" s="340"/>
      <c r="AN40" s="343" t="s">
        <v>202</v>
      </c>
    </row>
    <row r="41" spans="1:40">
      <c r="A41" s="736"/>
      <c r="B41" s="736"/>
      <c r="C41" s="736"/>
      <c r="D41" s="736"/>
      <c r="E41" s="739"/>
      <c r="F41" s="739"/>
      <c r="G41" s="739"/>
      <c r="H41" s="739"/>
      <c r="I41" s="335" t="s">
        <v>170</v>
      </c>
      <c r="J41" s="335" t="s">
        <v>171</v>
      </c>
      <c r="K41" s="336" t="s">
        <v>172</v>
      </c>
      <c r="L41" s="336" t="s">
        <v>172</v>
      </c>
      <c r="M41" s="336" t="s">
        <v>172</v>
      </c>
      <c r="N41" s="336" t="s">
        <v>172</v>
      </c>
      <c r="O41" s="739"/>
      <c r="P41" s="739"/>
      <c r="Q41" s="739"/>
      <c r="R41" s="738"/>
      <c r="S41" s="337" t="s">
        <v>230</v>
      </c>
      <c r="T41" s="338">
        <v>730802</v>
      </c>
      <c r="U41" s="339">
        <f>165*4</f>
        <v>660</v>
      </c>
      <c r="V41" s="340"/>
      <c r="W41" s="340"/>
      <c r="X41" s="340"/>
      <c r="Y41" s="345"/>
      <c r="Z41" s="345"/>
      <c r="AA41" s="345"/>
      <c r="AB41" s="345"/>
      <c r="AC41" s="345"/>
      <c r="AD41" s="345"/>
      <c r="AE41" s="345"/>
      <c r="AF41" s="345"/>
      <c r="AG41" s="345"/>
      <c r="AH41" s="344" t="s">
        <v>172</v>
      </c>
      <c r="AI41" s="345"/>
      <c r="AJ41" s="345"/>
      <c r="AK41" s="342" t="s">
        <v>212</v>
      </c>
      <c r="AL41" s="337" t="s">
        <v>213</v>
      </c>
      <c r="AM41" s="340"/>
      <c r="AN41" s="343" t="s">
        <v>202</v>
      </c>
    </row>
    <row r="42" spans="1:40">
      <c r="A42" s="736"/>
      <c r="B42" s="736"/>
      <c r="C42" s="736"/>
      <c r="D42" s="736"/>
      <c r="E42" s="739"/>
      <c r="F42" s="739"/>
      <c r="G42" s="739"/>
      <c r="H42" s="739"/>
      <c r="I42" s="335" t="s">
        <v>170</v>
      </c>
      <c r="J42" s="335" t="s">
        <v>171</v>
      </c>
      <c r="K42" s="336" t="s">
        <v>172</v>
      </c>
      <c r="L42" s="336" t="s">
        <v>172</v>
      </c>
      <c r="M42" s="336" t="s">
        <v>172</v>
      </c>
      <c r="N42" s="336" t="s">
        <v>172</v>
      </c>
      <c r="O42" s="739"/>
      <c r="P42" s="739"/>
      <c r="Q42" s="739"/>
      <c r="R42" s="738"/>
      <c r="S42" s="337" t="s">
        <v>231</v>
      </c>
      <c r="T42" s="338">
        <v>840104</v>
      </c>
      <c r="U42" s="339"/>
      <c r="V42" s="340">
        <v>0.01</v>
      </c>
      <c r="W42" s="340"/>
      <c r="X42" s="340"/>
      <c r="Y42" s="345"/>
      <c r="Z42" s="345"/>
      <c r="AA42" s="345"/>
      <c r="AB42" s="345"/>
      <c r="AC42" s="345"/>
      <c r="AD42" s="345"/>
      <c r="AE42" s="345"/>
      <c r="AF42" s="345"/>
      <c r="AG42" s="345"/>
      <c r="AH42" s="344" t="s">
        <v>172</v>
      </c>
      <c r="AI42" s="345"/>
      <c r="AJ42" s="345"/>
      <c r="AK42" s="342" t="s">
        <v>212</v>
      </c>
      <c r="AL42" s="337" t="s">
        <v>213</v>
      </c>
      <c r="AM42" s="340"/>
      <c r="AN42" s="343" t="s">
        <v>202</v>
      </c>
    </row>
    <row r="43" spans="1:40">
      <c r="U43" s="109">
        <f>SUM(U8:U42)</f>
        <v>16640.04</v>
      </c>
    </row>
    <row r="44" spans="1:40">
      <c r="U44" s="108"/>
    </row>
    <row r="45" spans="1:40">
      <c r="U45" s="108"/>
    </row>
    <row r="46" spans="1:40">
      <c r="U46" s="108"/>
    </row>
    <row r="47" spans="1:40">
      <c r="U47" s="108"/>
    </row>
    <row r="48" spans="1:40">
      <c r="U48" s="108"/>
    </row>
    <row r="49" spans="21:21">
      <c r="U49" s="108"/>
    </row>
    <row r="50" spans="21:21">
      <c r="U50" s="108"/>
    </row>
    <row r="51" spans="21:21">
      <c r="U51" s="108"/>
    </row>
    <row r="52" spans="21:21">
      <c r="U52" s="108"/>
    </row>
    <row r="53" spans="21:21">
      <c r="U53" s="108"/>
    </row>
    <row r="54" spans="21:21">
      <c r="U54" s="108"/>
    </row>
  </sheetData>
  <mergeCells count="65">
    <mergeCell ref="G6:G7"/>
    <mergeCell ref="H6:H7"/>
    <mergeCell ref="I6:I7"/>
    <mergeCell ref="AN6:AN7"/>
    <mergeCell ref="U6:X6"/>
    <mergeCell ref="Y6:AJ6"/>
    <mergeCell ref="R6:R7"/>
    <mergeCell ref="S6:S7"/>
    <mergeCell ref="T6:T7"/>
    <mergeCell ref="J6:J7"/>
    <mergeCell ref="K6:N6"/>
    <mergeCell ref="O6:O7"/>
    <mergeCell ref="P6:P7"/>
    <mergeCell ref="AK6:AK7"/>
    <mergeCell ref="A2:AN3"/>
    <mergeCell ref="A4:AN4"/>
    <mergeCell ref="A5:A7"/>
    <mergeCell ref="B5:B7"/>
    <mergeCell ref="C5:C7"/>
    <mergeCell ref="D5:D7"/>
    <mergeCell ref="E5:E7"/>
    <mergeCell ref="F5:N5"/>
    <mergeCell ref="O5:Q5"/>
    <mergeCell ref="R5:AJ5"/>
    <mergeCell ref="AK5:AL5"/>
    <mergeCell ref="AM5:AN5"/>
    <mergeCell ref="F6:F7"/>
    <mergeCell ref="AL6:AL7"/>
    <mergeCell ref="AM6:AM7"/>
    <mergeCell ref="Q6:Q7"/>
    <mergeCell ref="A8:A42"/>
    <mergeCell ref="B8:B42"/>
    <mergeCell ref="C8:C42"/>
    <mergeCell ref="D8:D42"/>
    <mergeCell ref="E8:E23"/>
    <mergeCell ref="E24:E42"/>
    <mergeCell ref="Q8:Q23"/>
    <mergeCell ref="R8:R23"/>
    <mergeCell ref="I8:I10"/>
    <mergeCell ref="J8:J10"/>
    <mergeCell ref="O8:O23"/>
    <mergeCell ref="P8:P23"/>
    <mergeCell ref="I11:I14"/>
    <mergeCell ref="J11:J14"/>
    <mergeCell ref="I15:I23"/>
    <mergeCell ref="J15:J23"/>
    <mergeCell ref="F15:F23"/>
    <mergeCell ref="G15:G23"/>
    <mergeCell ref="H15:H23"/>
    <mergeCell ref="G8:G10"/>
    <mergeCell ref="H8:H10"/>
    <mergeCell ref="F11:F14"/>
    <mergeCell ref="G11:G14"/>
    <mergeCell ref="H11:H14"/>
    <mergeCell ref="F8:F10"/>
    <mergeCell ref="R24:R42"/>
    <mergeCell ref="F33:F42"/>
    <mergeCell ref="G33:G42"/>
    <mergeCell ref="H33:H42"/>
    <mergeCell ref="P24:P42"/>
    <mergeCell ref="F24:F32"/>
    <mergeCell ref="G24:G32"/>
    <mergeCell ref="H24:H32"/>
    <mergeCell ref="O24:O42"/>
    <mergeCell ref="Q24:Q42"/>
  </mergeCells>
  <pageMargins left="0.15748031496062992" right="0.1574803149606299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2:AO22"/>
  <sheetViews>
    <sheetView topLeftCell="E4" zoomScale="85" zoomScaleNormal="85" workbookViewId="0">
      <selection activeCell="F20" sqref="F20"/>
    </sheetView>
  </sheetViews>
  <sheetFormatPr baseColWidth="10" defaultRowHeight="15"/>
  <cols>
    <col min="1" max="1" width="15.42578125" hidden="1" customWidth="1"/>
    <col min="2" max="2" width="15.5703125" hidden="1" customWidth="1"/>
    <col min="3" max="3" width="25" hidden="1" customWidth="1"/>
    <col min="4" max="4" width="11.28515625" hidden="1" customWidth="1"/>
    <col min="5" max="5" width="13.5703125" customWidth="1"/>
    <col min="6" max="6" width="30.28515625" customWidth="1"/>
    <col min="7" max="7" width="29.140625" customWidth="1"/>
    <col min="8" max="8" width="30.42578125" hidden="1" customWidth="1"/>
    <col min="9" max="9" width="12.140625" hidden="1" customWidth="1"/>
    <col min="10" max="10" width="12.42578125" hidden="1" customWidth="1"/>
    <col min="11" max="14" width="0" hidden="1" customWidth="1"/>
    <col min="15" max="15" width="11.28515625" customWidth="1"/>
    <col min="16" max="16" width="14.5703125" customWidth="1"/>
    <col min="17" max="17" width="13.140625" customWidth="1"/>
    <col min="18" max="18" width="12.85546875" hidden="1" customWidth="1"/>
    <col min="19" max="19" width="29.85546875" customWidth="1"/>
    <col min="22" max="22" width="9.5703125" customWidth="1"/>
    <col min="23" max="23" width="8.140625" hidden="1" customWidth="1"/>
    <col min="24" max="24" width="9.42578125" hidden="1" customWidth="1"/>
    <col min="25" max="33" width="1.85546875" hidden="1" customWidth="1"/>
    <col min="34" max="36" width="3" hidden="1" customWidth="1"/>
    <col min="37" max="37" width="11.85546875" customWidth="1"/>
    <col min="38" max="38" width="15.7109375" customWidth="1"/>
    <col min="39" max="39" width="15.42578125" hidden="1" customWidth="1"/>
    <col min="40" max="40" width="19" customWidth="1"/>
  </cols>
  <sheetData>
    <row r="2" spans="1:41" ht="14.45" customHeight="1">
      <c r="A2" s="585" t="s">
        <v>160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1"/>
    </row>
    <row r="3" spans="1:41" ht="14.45" customHeigh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1"/>
    </row>
    <row r="4" spans="1:41" ht="22.5" customHeight="1">
      <c r="A4" s="731" t="s">
        <v>0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1"/>
    </row>
    <row r="5" spans="1:41" ht="33.950000000000003" customHeight="1">
      <c r="A5" s="534" t="s">
        <v>161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 t="s">
        <v>8</v>
      </c>
      <c r="AN5" s="534"/>
      <c r="AO5" s="1"/>
    </row>
    <row r="6" spans="1:41" ht="27.95" customHeight="1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729" t="s">
        <v>23</v>
      </c>
      <c r="AL6" s="729" t="s">
        <v>24</v>
      </c>
      <c r="AM6" s="729" t="s">
        <v>25</v>
      </c>
      <c r="AN6" s="729" t="s">
        <v>35</v>
      </c>
      <c r="AO6" s="1"/>
    </row>
    <row r="7" spans="1:41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16" t="s">
        <v>30</v>
      </c>
      <c r="V7" s="16" t="s">
        <v>31</v>
      </c>
      <c r="W7" s="16" t="s">
        <v>32</v>
      </c>
      <c r="X7" s="16" t="s">
        <v>33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5">
        <v>6</v>
      </c>
      <c r="AE7" s="5">
        <v>7</v>
      </c>
      <c r="AF7" s="5">
        <v>8</v>
      </c>
      <c r="AG7" s="5">
        <v>9</v>
      </c>
      <c r="AH7" s="5">
        <v>10</v>
      </c>
      <c r="AI7" s="5">
        <v>11</v>
      </c>
      <c r="AJ7" s="5">
        <v>12</v>
      </c>
      <c r="AK7" s="730"/>
      <c r="AL7" s="730"/>
      <c r="AM7" s="730"/>
      <c r="AN7" s="730"/>
      <c r="AO7" s="1"/>
    </row>
    <row r="8" spans="1:41" ht="24.6" customHeight="1">
      <c r="A8" s="736" t="s">
        <v>162</v>
      </c>
      <c r="B8" s="736" t="s">
        <v>163</v>
      </c>
      <c r="C8" s="736" t="s">
        <v>950</v>
      </c>
      <c r="D8" s="736" t="s">
        <v>165</v>
      </c>
      <c r="E8" s="747" t="s">
        <v>951</v>
      </c>
      <c r="F8" s="693" t="s">
        <v>952</v>
      </c>
      <c r="G8" s="693" t="s">
        <v>953</v>
      </c>
      <c r="H8" s="693" t="s">
        <v>954</v>
      </c>
      <c r="I8" s="747" t="s">
        <v>955</v>
      </c>
      <c r="J8" s="747" t="s">
        <v>171</v>
      </c>
      <c r="K8" s="116" t="s">
        <v>172</v>
      </c>
      <c r="L8" s="116" t="s">
        <v>172</v>
      </c>
      <c r="M8" s="116" t="s">
        <v>172</v>
      </c>
      <c r="N8" s="116" t="s">
        <v>172</v>
      </c>
      <c r="O8" s="748" t="s">
        <v>956</v>
      </c>
      <c r="P8" s="748" t="s">
        <v>173</v>
      </c>
      <c r="Q8" s="748" t="s">
        <v>173</v>
      </c>
      <c r="R8" s="748" t="s">
        <v>171</v>
      </c>
      <c r="S8" s="117"/>
      <c r="T8" s="135"/>
      <c r="U8" s="123"/>
      <c r="V8" s="115"/>
      <c r="W8" s="115"/>
      <c r="X8" s="115"/>
      <c r="Y8" s="116" t="s">
        <v>172</v>
      </c>
      <c r="Z8" s="116" t="s">
        <v>172</v>
      </c>
      <c r="AA8" s="116" t="s">
        <v>172</v>
      </c>
      <c r="AB8" s="116" t="s">
        <v>172</v>
      </c>
      <c r="AC8" s="116" t="s">
        <v>172</v>
      </c>
      <c r="AD8" s="116" t="s">
        <v>172</v>
      </c>
      <c r="AE8" s="116" t="s">
        <v>172</v>
      </c>
      <c r="AF8" s="116" t="s">
        <v>172</v>
      </c>
      <c r="AG8" s="116" t="s">
        <v>172</v>
      </c>
      <c r="AH8" s="116" t="s">
        <v>172</v>
      </c>
      <c r="AI8" s="116" t="s">
        <v>172</v>
      </c>
      <c r="AJ8" s="116" t="s">
        <v>172</v>
      </c>
      <c r="AK8" s="22" t="s">
        <v>957</v>
      </c>
      <c r="AL8" s="22" t="s">
        <v>958</v>
      </c>
      <c r="AM8" s="22"/>
      <c r="AN8" s="115" t="s">
        <v>178</v>
      </c>
      <c r="AO8" s="1"/>
    </row>
    <row r="9" spans="1:41" ht="30.95" customHeight="1">
      <c r="A9" s="736"/>
      <c r="B9" s="736"/>
      <c r="C9" s="736"/>
      <c r="D9" s="736"/>
      <c r="E9" s="747"/>
      <c r="F9" s="693"/>
      <c r="G9" s="693"/>
      <c r="H9" s="693"/>
      <c r="I9" s="747"/>
      <c r="J9" s="747"/>
      <c r="K9" s="116" t="s">
        <v>172</v>
      </c>
      <c r="L9" s="116" t="s">
        <v>172</v>
      </c>
      <c r="M9" s="116" t="s">
        <v>172</v>
      </c>
      <c r="N9" s="116" t="s">
        <v>172</v>
      </c>
      <c r="O9" s="749"/>
      <c r="P9" s="749"/>
      <c r="Q9" s="749"/>
      <c r="R9" s="749"/>
      <c r="S9" s="117"/>
      <c r="T9" s="135"/>
      <c r="U9" s="123"/>
      <c r="V9" s="117"/>
      <c r="W9" s="117"/>
      <c r="X9" s="117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 t="s">
        <v>172</v>
      </c>
      <c r="AK9" s="22" t="s">
        <v>957</v>
      </c>
      <c r="AL9" s="22" t="s">
        <v>958</v>
      </c>
      <c r="AM9" s="117"/>
      <c r="AN9" s="115" t="s">
        <v>178</v>
      </c>
    </row>
    <row r="10" spans="1:41" ht="42" customHeight="1">
      <c r="A10" s="736"/>
      <c r="B10" s="736"/>
      <c r="C10" s="736"/>
      <c r="D10" s="736"/>
      <c r="E10" s="747"/>
      <c r="F10" s="693"/>
      <c r="G10" s="693"/>
      <c r="H10" s="693"/>
      <c r="I10" s="747"/>
      <c r="J10" s="747"/>
      <c r="K10" s="116" t="s">
        <v>172</v>
      </c>
      <c r="L10" s="116" t="s">
        <v>172</v>
      </c>
      <c r="M10" s="116" t="s">
        <v>172</v>
      </c>
      <c r="N10" s="116" t="s">
        <v>172</v>
      </c>
      <c r="O10" s="749"/>
      <c r="P10" s="749"/>
      <c r="Q10" s="749"/>
      <c r="R10" s="749"/>
      <c r="S10" s="117"/>
      <c r="T10" s="135"/>
      <c r="U10" s="123"/>
      <c r="V10" s="117"/>
      <c r="W10" s="117"/>
      <c r="X10" s="117"/>
      <c r="Y10" s="136"/>
      <c r="Z10" s="136"/>
      <c r="AA10" s="136"/>
      <c r="AB10" s="136"/>
      <c r="AC10" s="136"/>
      <c r="AD10" s="136"/>
      <c r="AE10" s="136"/>
      <c r="AF10" s="136" t="s">
        <v>172</v>
      </c>
      <c r="AG10" s="136"/>
      <c r="AH10" s="136"/>
      <c r="AI10" s="136"/>
      <c r="AJ10" s="136"/>
      <c r="AK10" s="22" t="s">
        <v>957</v>
      </c>
      <c r="AL10" s="22" t="s">
        <v>958</v>
      </c>
      <c r="AM10" s="117"/>
      <c r="AN10" s="115" t="s">
        <v>178</v>
      </c>
    </row>
    <row r="11" spans="1:41" ht="24">
      <c r="A11" s="736"/>
      <c r="B11" s="736"/>
      <c r="C11" s="736"/>
      <c r="D11" s="736"/>
      <c r="E11" s="747"/>
      <c r="F11" s="747" t="s">
        <v>959</v>
      </c>
      <c r="G11" s="747" t="s">
        <v>960</v>
      </c>
      <c r="H11" s="748" t="s">
        <v>961</v>
      </c>
      <c r="I11" s="748" t="s">
        <v>955</v>
      </c>
      <c r="J11" s="748" t="s">
        <v>171</v>
      </c>
      <c r="K11" s="116" t="s">
        <v>172</v>
      </c>
      <c r="L11" s="116" t="s">
        <v>172</v>
      </c>
      <c r="M11" s="116" t="s">
        <v>172</v>
      </c>
      <c r="N11" s="116" t="s">
        <v>172</v>
      </c>
      <c r="O11" s="749"/>
      <c r="P11" s="749"/>
      <c r="Q11" s="749"/>
      <c r="R11" s="749"/>
      <c r="S11" s="117"/>
      <c r="T11" s="135"/>
      <c r="U11" s="123"/>
      <c r="V11" s="117"/>
      <c r="W11" s="117"/>
      <c r="X11" s="117"/>
      <c r="Y11" s="136"/>
      <c r="Z11" s="136"/>
      <c r="AA11" s="136"/>
      <c r="AB11" s="136"/>
      <c r="AC11" s="136"/>
      <c r="AD11" s="136"/>
      <c r="AE11" s="136"/>
      <c r="AF11" s="136"/>
      <c r="AG11" s="136"/>
      <c r="AH11" s="136" t="s">
        <v>172</v>
      </c>
      <c r="AI11" s="136"/>
      <c r="AJ11" s="136"/>
      <c r="AK11" s="22" t="s">
        <v>957</v>
      </c>
      <c r="AL11" s="22" t="s">
        <v>958</v>
      </c>
      <c r="AM11" s="117"/>
      <c r="AN11" s="115" t="s">
        <v>178</v>
      </c>
    </row>
    <row r="12" spans="1:41" ht="24">
      <c r="A12" s="736"/>
      <c r="B12" s="736"/>
      <c r="C12" s="736"/>
      <c r="D12" s="736"/>
      <c r="E12" s="747"/>
      <c r="F12" s="747"/>
      <c r="G12" s="747"/>
      <c r="H12" s="749"/>
      <c r="I12" s="749"/>
      <c r="J12" s="749"/>
      <c r="K12" s="116" t="s">
        <v>172</v>
      </c>
      <c r="L12" s="116" t="s">
        <v>172</v>
      </c>
      <c r="M12" s="116" t="s">
        <v>172</v>
      </c>
      <c r="N12" s="116" t="s">
        <v>172</v>
      </c>
      <c r="O12" s="749"/>
      <c r="P12" s="749"/>
      <c r="Q12" s="749"/>
      <c r="R12" s="749"/>
      <c r="S12" s="117"/>
      <c r="T12" s="135"/>
      <c r="U12" s="123"/>
      <c r="V12" s="117"/>
      <c r="W12" s="117"/>
      <c r="X12" s="117"/>
      <c r="Y12" s="136"/>
      <c r="Z12" s="136"/>
      <c r="AA12" s="136"/>
      <c r="AB12" s="136"/>
      <c r="AC12" s="136"/>
      <c r="AD12" s="136"/>
      <c r="AE12" s="136"/>
      <c r="AF12" s="136"/>
      <c r="AG12" s="136"/>
      <c r="AH12" s="136" t="s">
        <v>172</v>
      </c>
      <c r="AI12" s="136"/>
      <c r="AJ12" s="136"/>
      <c r="AK12" s="22" t="s">
        <v>957</v>
      </c>
      <c r="AL12" s="22" t="s">
        <v>958</v>
      </c>
      <c r="AM12" s="117"/>
      <c r="AN12" s="115" t="s">
        <v>178</v>
      </c>
    </row>
    <row r="13" spans="1:41" ht="24">
      <c r="A13" s="736"/>
      <c r="B13" s="736"/>
      <c r="C13" s="736"/>
      <c r="D13" s="736"/>
      <c r="E13" s="747"/>
      <c r="F13" s="747"/>
      <c r="G13" s="747"/>
      <c r="H13" s="749"/>
      <c r="I13" s="749"/>
      <c r="J13" s="749"/>
      <c r="K13" s="116" t="s">
        <v>172</v>
      </c>
      <c r="L13" s="116" t="s">
        <v>172</v>
      </c>
      <c r="M13" s="116" t="s">
        <v>172</v>
      </c>
      <c r="N13" s="116" t="s">
        <v>172</v>
      </c>
      <c r="O13" s="749"/>
      <c r="P13" s="749"/>
      <c r="Q13" s="749"/>
      <c r="R13" s="749"/>
      <c r="S13" s="117" t="s">
        <v>1262</v>
      </c>
      <c r="T13" s="135">
        <v>530807</v>
      </c>
      <c r="U13" s="123">
        <v>0.01</v>
      </c>
      <c r="V13" s="117"/>
      <c r="W13" s="117"/>
      <c r="X13" s="117"/>
      <c r="Y13" s="136" t="s">
        <v>172</v>
      </c>
      <c r="Z13" s="136" t="s">
        <v>172</v>
      </c>
      <c r="AA13" s="136" t="s">
        <v>172</v>
      </c>
      <c r="AB13" s="136" t="s">
        <v>172</v>
      </c>
      <c r="AC13" s="136" t="s">
        <v>172</v>
      </c>
      <c r="AD13" s="136" t="s">
        <v>172</v>
      </c>
      <c r="AE13" s="136" t="s">
        <v>172</v>
      </c>
      <c r="AF13" s="136" t="s">
        <v>172</v>
      </c>
      <c r="AG13" s="136" t="s">
        <v>172</v>
      </c>
      <c r="AH13" s="136" t="s">
        <v>172</v>
      </c>
      <c r="AI13" s="136" t="s">
        <v>172</v>
      </c>
      <c r="AJ13" s="136" t="s">
        <v>172</v>
      </c>
      <c r="AK13" s="22" t="s">
        <v>957</v>
      </c>
      <c r="AL13" s="22" t="s">
        <v>958</v>
      </c>
      <c r="AM13" s="117"/>
      <c r="AN13" s="115" t="s">
        <v>178</v>
      </c>
    </row>
    <row r="14" spans="1:41" ht="36">
      <c r="A14" s="736"/>
      <c r="B14" s="736"/>
      <c r="C14" s="736"/>
      <c r="D14" s="736"/>
      <c r="E14" s="747"/>
      <c r="F14" s="747"/>
      <c r="G14" s="747"/>
      <c r="H14" s="750"/>
      <c r="I14" s="750"/>
      <c r="J14" s="750"/>
      <c r="K14" s="116" t="s">
        <v>172</v>
      </c>
      <c r="L14" s="116" t="s">
        <v>172</v>
      </c>
      <c r="M14" s="116" t="s">
        <v>172</v>
      </c>
      <c r="N14" s="116" t="s">
        <v>172</v>
      </c>
      <c r="O14" s="749"/>
      <c r="P14" s="749"/>
      <c r="Q14" s="749"/>
      <c r="R14" s="749"/>
      <c r="S14" s="22" t="s">
        <v>192</v>
      </c>
      <c r="T14" s="135" t="s">
        <v>193</v>
      </c>
      <c r="U14" s="123">
        <v>300</v>
      </c>
      <c r="V14" s="117"/>
      <c r="W14" s="117"/>
      <c r="X14" s="117"/>
      <c r="Y14" s="136"/>
      <c r="Z14" s="136"/>
      <c r="AA14" s="136"/>
      <c r="AB14" s="136"/>
      <c r="AC14" s="136"/>
      <c r="AD14" s="136"/>
      <c r="AE14" s="136"/>
      <c r="AF14" s="136"/>
      <c r="AG14" s="136"/>
      <c r="AH14" s="136" t="s">
        <v>172</v>
      </c>
      <c r="AI14" s="136"/>
      <c r="AJ14" s="136"/>
      <c r="AK14" s="22" t="s">
        <v>957</v>
      </c>
      <c r="AL14" s="22" t="s">
        <v>958</v>
      </c>
      <c r="AM14" s="117"/>
      <c r="AN14" s="115" t="s">
        <v>194</v>
      </c>
    </row>
    <row r="15" spans="1:41" ht="24">
      <c r="A15" s="736"/>
      <c r="B15" s="736"/>
      <c r="C15" s="736"/>
      <c r="D15" s="736"/>
      <c r="E15" s="747"/>
      <c r="F15" s="748" t="s">
        <v>962</v>
      </c>
      <c r="G15" s="748" t="s">
        <v>963</v>
      </c>
      <c r="H15" s="748" t="s">
        <v>964</v>
      </c>
      <c r="I15" s="748" t="s">
        <v>170</v>
      </c>
      <c r="J15" s="748" t="s">
        <v>171</v>
      </c>
      <c r="K15" s="116" t="s">
        <v>172</v>
      </c>
      <c r="L15" s="116" t="s">
        <v>172</v>
      </c>
      <c r="M15" s="116" t="s">
        <v>172</v>
      </c>
      <c r="N15" s="116" t="s">
        <v>172</v>
      </c>
      <c r="O15" s="749"/>
      <c r="P15" s="749"/>
      <c r="Q15" s="749"/>
      <c r="R15" s="749"/>
      <c r="S15" s="22" t="s">
        <v>198</v>
      </c>
      <c r="T15" s="135">
        <v>530303</v>
      </c>
      <c r="U15" s="123">
        <v>1000</v>
      </c>
      <c r="V15" s="117"/>
      <c r="W15" s="117"/>
      <c r="X15" s="117"/>
      <c r="Y15" s="136"/>
      <c r="Z15" s="136"/>
      <c r="AA15" s="136"/>
      <c r="AB15" s="136"/>
      <c r="AC15" s="136"/>
      <c r="AD15" s="136"/>
      <c r="AE15" s="136"/>
      <c r="AF15" s="136"/>
      <c r="AG15" s="136"/>
      <c r="AH15" s="136" t="s">
        <v>172</v>
      </c>
      <c r="AI15" s="136"/>
      <c r="AJ15" s="136"/>
      <c r="AK15" s="22" t="s">
        <v>957</v>
      </c>
      <c r="AL15" s="22" t="s">
        <v>958</v>
      </c>
      <c r="AM15" s="117"/>
      <c r="AN15" s="115" t="s">
        <v>199</v>
      </c>
    </row>
    <row r="16" spans="1:41" ht="24.75">
      <c r="A16" s="736"/>
      <c r="B16" s="736"/>
      <c r="C16" s="736"/>
      <c r="D16" s="736"/>
      <c r="E16" s="747"/>
      <c r="F16" s="749"/>
      <c r="G16" s="749"/>
      <c r="H16" s="749"/>
      <c r="I16" s="749"/>
      <c r="J16" s="749"/>
      <c r="K16" s="116" t="s">
        <v>172</v>
      </c>
      <c r="L16" s="116" t="s">
        <v>172</v>
      </c>
      <c r="M16" s="116" t="s">
        <v>172</v>
      </c>
      <c r="N16" s="116" t="s">
        <v>172</v>
      </c>
      <c r="O16" s="749"/>
      <c r="P16" s="749"/>
      <c r="Q16" s="749"/>
      <c r="R16" s="749"/>
      <c r="S16" s="137" t="s">
        <v>200</v>
      </c>
      <c r="T16" s="135">
        <v>530612</v>
      </c>
      <c r="U16" s="123">
        <v>300</v>
      </c>
      <c r="V16" s="117"/>
      <c r="W16" s="117"/>
      <c r="X16" s="117"/>
      <c r="Y16" s="136"/>
      <c r="Z16" s="136"/>
      <c r="AA16" s="136"/>
      <c r="AB16" s="136"/>
      <c r="AC16" s="136"/>
      <c r="AD16" s="136" t="s">
        <v>172</v>
      </c>
      <c r="AE16" s="136"/>
      <c r="AF16" s="136"/>
      <c r="AG16" s="136"/>
      <c r="AH16" s="136"/>
      <c r="AI16" s="136"/>
      <c r="AJ16" s="136"/>
      <c r="AK16" s="22" t="s">
        <v>957</v>
      </c>
      <c r="AL16" s="22" t="s">
        <v>958</v>
      </c>
      <c r="AM16" s="117"/>
      <c r="AN16" s="115" t="s">
        <v>110</v>
      </c>
    </row>
    <row r="17" spans="1:40" ht="14.45" customHeight="1">
      <c r="A17" s="736"/>
      <c r="B17" s="736"/>
      <c r="C17" s="736"/>
      <c r="D17" s="736"/>
      <c r="E17" s="747"/>
      <c r="F17" s="749"/>
      <c r="G17" s="749"/>
      <c r="H17" s="749"/>
      <c r="I17" s="749"/>
      <c r="J17" s="749"/>
      <c r="K17" s="116" t="s">
        <v>172</v>
      </c>
      <c r="L17" s="116" t="s">
        <v>172</v>
      </c>
      <c r="M17" s="116" t="s">
        <v>172</v>
      </c>
      <c r="N17" s="116" t="s">
        <v>172</v>
      </c>
      <c r="O17" s="749"/>
      <c r="P17" s="749"/>
      <c r="Q17" s="749"/>
      <c r="R17" s="749"/>
      <c r="S17" s="117" t="s">
        <v>201</v>
      </c>
      <c r="T17" s="135">
        <v>530804</v>
      </c>
      <c r="U17" s="123">
        <v>0.01</v>
      </c>
      <c r="V17" s="117"/>
      <c r="W17" s="117"/>
      <c r="X17" s="117"/>
      <c r="Y17" s="136"/>
      <c r="Z17" s="136"/>
      <c r="AA17" s="136" t="s">
        <v>172</v>
      </c>
      <c r="AB17" s="136"/>
      <c r="AC17" s="136"/>
      <c r="AD17" s="136"/>
      <c r="AE17" s="136"/>
      <c r="AF17" s="136"/>
      <c r="AG17" s="136"/>
      <c r="AH17" s="136"/>
      <c r="AI17" s="136"/>
      <c r="AJ17" s="136"/>
      <c r="AK17" s="22" t="s">
        <v>957</v>
      </c>
      <c r="AL17" s="22" t="s">
        <v>958</v>
      </c>
      <c r="AM17" s="117"/>
      <c r="AN17" s="115" t="s">
        <v>202</v>
      </c>
    </row>
    <row r="18" spans="1:40" ht="24">
      <c r="A18" s="736"/>
      <c r="B18" s="736"/>
      <c r="C18" s="736"/>
      <c r="D18" s="736"/>
      <c r="E18" s="747"/>
      <c r="F18" s="749"/>
      <c r="G18" s="749"/>
      <c r="H18" s="749"/>
      <c r="I18" s="749"/>
      <c r="J18" s="749"/>
      <c r="K18" s="116" t="s">
        <v>172</v>
      </c>
      <c r="L18" s="116" t="s">
        <v>172</v>
      </c>
      <c r="M18" s="116" t="s">
        <v>172</v>
      </c>
      <c r="N18" s="116" t="s">
        <v>172</v>
      </c>
      <c r="O18" s="749"/>
      <c r="P18" s="749"/>
      <c r="Q18" s="749"/>
      <c r="R18" s="749"/>
      <c r="S18" s="117" t="s">
        <v>203</v>
      </c>
      <c r="T18" s="135">
        <v>530207</v>
      </c>
      <c r="U18" s="123">
        <v>0.01</v>
      </c>
      <c r="V18" s="117"/>
      <c r="W18" s="117"/>
      <c r="X18" s="117"/>
      <c r="Y18" s="136"/>
      <c r="Z18" s="136"/>
      <c r="AA18" s="136"/>
      <c r="AB18" s="136"/>
      <c r="AC18" s="136"/>
      <c r="AD18" s="136"/>
      <c r="AE18" s="136"/>
      <c r="AF18" s="136"/>
      <c r="AG18" s="136"/>
      <c r="AH18" s="136" t="s">
        <v>172</v>
      </c>
      <c r="AI18" s="136"/>
      <c r="AJ18" s="136"/>
      <c r="AK18" s="22" t="s">
        <v>957</v>
      </c>
      <c r="AL18" s="22" t="s">
        <v>958</v>
      </c>
      <c r="AM18" s="117"/>
      <c r="AN18" s="115" t="s">
        <v>202</v>
      </c>
    </row>
    <row r="19" spans="1:40" ht="24">
      <c r="A19" s="736"/>
      <c r="B19" s="736"/>
      <c r="C19" s="736"/>
      <c r="D19" s="736"/>
      <c r="E19" s="747"/>
      <c r="F19" s="750"/>
      <c r="G19" s="750"/>
      <c r="H19" s="750"/>
      <c r="I19" s="750"/>
      <c r="J19" s="750"/>
      <c r="K19" s="116" t="s">
        <v>172</v>
      </c>
      <c r="L19" s="116" t="s">
        <v>172</v>
      </c>
      <c r="M19" s="116" t="s">
        <v>172</v>
      </c>
      <c r="N19" s="116" t="s">
        <v>172</v>
      </c>
      <c r="O19" s="749"/>
      <c r="P19" s="749"/>
      <c r="Q19" s="749"/>
      <c r="R19" s="749"/>
      <c r="S19" s="117" t="s">
        <v>76</v>
      </c>
      <c r="T19" s="135">
        <v>530805</v>
      </c>
      <c r="U19" s="123">
        <v>0.01</v>
      </c>
      <c r="V19" s="117"/>
      <c r="W19" s="117"/>
      <c r="X19" s="117"/>
      <c r="Y19" s="136"/>
      <c r="Z19" s="136"/>
      <c r="AA19" s="136" t="s">
        <v>172</v>
      </c>
      <c r="AB19" s="136"/>
      <c r="AC19" s="136"/>
      <c r="AD19" s="136"/>
      <c r="AE19" s="136"/>
      <c r="AF19" s="136"/>
      <c r="AG19" s="136"/>
      <c r="AH19" s="136"/>
      <c r="AI19" s="136"/>
      <c r="AJ19" s="136"/>
      <c r="AK19" s="22" t="s">
        <v>957</v>
      </c>
      <c r="AL19" s="22" t="s">
        <v>958</v>
      </c>
      <c r="AM19" s="117"/>
      <c r="AN19" s="115" t="s">
        <v>202</v>
      </c>
    </row>
    <row r="20" spans="1:40" ht="45.95" customHeight="1">
      <c r="A20" s="736"/>
      <c r="B20" s="736"/>
      <c r="C20" s="736"/>
      <c r="D20" s="736"/>
      <c r="E20" s="747"/>
      <c r="F20" s="115">
        <v>12</v>
      </c>
      <c r="G20" s="115" t="s">
        <v>64</v>
      </c>
      <c r="H20" s="115" t="s">
        <v>111</v>
      </c>
      <c r="I20" s="115" t="s">
        <v>61</v>
      </c>
      <c r="J20" s="115" t="s">
        <v>171</v>
      </c>
      <c r="K20" s="116" t="s">
        <v>172</v>
      </c>
      <c r="L20" s="116" t="s">
        <v>172</v>
      </c>
      <c r="M20" s="116" t="s">
        <v>172</v>
      </c>
      <c r="N20" s="116" t="s">
        <v>172</v>
      </c>
      <c r="O20" s="749"/>
      <c r="P20" s="749"/>
      <c r="Q20" s="749"/>
      <c r="R20" s="749"/>
      <c r="S20" s="117" t="s">
        <v>206</v>
      </c>
      <c r="T20" s="135">
        <v>840103</v>
      </c>
      <c r="U20" s="123">
        <v>0.01</v>
      </c>
      <c r="V20" s="117"/>
      <c r="W20" s="117"/>
      <c r="X20" s="117"/>
      <c r="Y20" s="136"/>
      <c r="Z20" s="136"/>
      <c r="AA20" s="136"/>
      <c r="AB20" s="136"/>
      <c r="AC20" s="136"/>
      <c r="AD20" s="136"/>
      <c r="AE20" s="136"/>
      <c r="AF20" s="136"/>
      <c r="AG20" s="136"/>
      <c r="AH20" s="136" t="s">
        <v>172</v>
      </c>
      <c r="AI20" s="136"/>
      <c r="AJ20" s="136"/>
      <c r="AK20" s="22" t="s">
        <v>957</v>
      </c>
      <c r="AL20" s="22" t="s">
        <v>958</v>
      </c>
      <c r="AM20" s="117"/>
      <c r="AN20" s="115" t="s">
        <v>202</v>
      </c>
    </row>
    <row r="21" spans="1:40">
      <c r="U21" s="327">
        <f>SUM(U8:U20)</f>
        <v>1600.05</v>
      </c>
    </row>
    <row r="22" spans="1:40">
      <c r="U22" s="106"/>
    </row>
  </sheetData>
  <mergeCells count="54">
    <mergeCell ref="F15:F19"/>
    <mergeCell ref="G15:G19"/>
    <mergeCell ref="H15:H19"/>
    <mergeCell ref="G8:G10"/>
    <mergeCell ref="H8:H10"/>
    <mergeCell ref="F11:F14"/>
    <mergeCell ref="G11:G14"/>
    <mergeCell ref="H11:H14"/>
    <mergeCell ref="F8:F10"/>
    <mergeCell ref="Q8:Q20"/>
    <mergeCell ref="R8:R20"/>
    <mergeCell ref="I8:I10"/>
    <mergeCell ref="J8:J10"/>
    <mergeCell ref="O8:O20"/>
    <mergeCell ref="P8:P20"/>
    <mergeCell ref="I11:I14"/>
    <mergeCell ref="J11:J14"/>
    <mergeCell ref="I15:I19"/>
    <mergeCell ref="J15:J19"/>
    <mergeCell ref="A8:A20"/>
    <mergeCell ref="B8:B20"/>
    <mergeCell ref="C8:C20"/>
    <mergeCell ref="D8:D20"/>
    <mergeCell ref="E8:E20"/>
    <mergeCell ref="A2:AN3"/>
    <mergeCell ref="A4:AN4"/>
    <mergeCell ref="A5:A7"/>
    <mergeCell ref="B5:B7"/>
    <mergeCell ref="C5:C7"/>
    <mergeCell ref="D5:D7"/>
    <mergeCell ref="E5:E7"/>
    <mergeCell ref="F5:N5"/>
    <mergeCell ref="O5:Q5"/>
    <mergeCell ref="R5:AJ5"/>
    <mergeCell ref="AK5:AL5"/>
    <mergeCell ref="AM5:AN5"/>
    <mergeCell ref="F6:F7"/>
    <mergeCell ref="AL6:AL7"/>
    <mergeCell ref="AM6:AM7"/>
    <mergeCell ref="Q6:Q7"/>
    <mergeCell ref="G6:G7"/>
    <mergeCell ref="H6:H7"/>
    <mergeCell ref="I6:I7"/>
    <mergeCell ref="AN6:AN7"/>
    <mergeCell ref="U6:X6"/>
    <mergeCell ref="Y6:AJ6"/>
    <mergeCell ref="R6:R7"/>
    <mergeCell ref="S6:S7"/>
    <mergeCell ref="T6:T7"/>
    <mergeCell ref="J6:J7"/>
    <mergeCell ref="K6:N6"/>
    <mergeCell ref="O6:O7"/>
    <mergeCell ref="P6:P7"/>
    <mergeCell ref="AK6:AK7"/>
  </mergeCells>
  <pageMargins left="0.15748031496062992" right="0.15748031496062992" top="0.74803149606299213" bottom="0.74803149606299213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AQ89"/>
  <sheetViews>
    <sheetView topLeftCell="O58" zoomScale="70" zoomScaleNormal="70" workbookViewId="0">
      <selection activeCell="T52" sqref="T52"/>
    </sheetView>
  </sheetViews>
  <sheetFormatPr baseColWidth="10" defaultRowHeight="15"/>
  <cols>
    <col min="1" max="1" width="21.85546875" hidden="1" customWidth="1"/>
    <col min="2" max="2" width="0" hidden="1" customWidth="1"/>
    <col min="3" max="3" width="23.42578125" hidden="1" customWidth="1"/>
    <col min="4" max="4" width="13.42578125" hidden="1" customWidth="1"/>
    <col min="5" max="5" width="15.140625" hidden="1" customWidth="1"/>
    <col min="6" max="6" width="11.42578125" hidden="1" customWidth="1"/>
    <col min="7" max="7" width="14.5703125" hidden="1" customWidth="1"/>
    <col min="8" max="8" width="12.28515625" hidden="1" customWidth="1"/>
    <col min="9" max="9" width="12.140625" hidden="1" customWidth="1"/>
    <col min="10" max="10" width="12.42578125" hidden="1" customWidth="1"/>
    <col min="11" max="14" width="11.42578125" hidden="1" customWidth="1"/>
    <col min="16" max="16" width="40.7109375" customWidth="1"/>
    <col min="17" max="17" width="47" customWidth="1"/>
    <col min="18" max="18" width="12.85546875" bestFit="1" customWidth="1"/>
    <col min="19" max="19" width="23.140625" customWidth="1"/>
    <col min="20" max="20" width="17.5703125" customWidth="1"/>
    <col min="21" max="21" width="10.85546875" style="80"/>
    <col min="22" max="22" width="19.28515625" style="40" customWidth="1"/>
    <col min="23" max="23" width="13.28515625" hidden="1" customWidth="1"/>
    <col min="24" max="24" width="0" hidden="1" customWidth="1"/>
    <col min="25" max="25" width="2.85546875" hidden="1" customWidth="1"/>
    <col min="26" max="33" width="3.140625" hidden="1" customWidth="1"/>
    <col min="34" max="34" width="4.28515625" hidden="1" customWidth="1"/>
    <col min="35" max="35" width="3.85546875" hidden="1" customWidth="1"/>
    <col min="36" max="36" width="4.28515625" hidden="1" customWidth="1"/>
    <col min="38" max="39" width="0" hidden="1" customWidth="1"/>
    <col min="40" max="40" width="18.42578125" hidden="1" customWidth="1"/>
    <col min="41" max="41" width="19" customWidth="1"/>
    <col min="42" max="42" width="6.7109375" customWidth="1"/>
    <col min="46" max="46" width="11.42578125" customWidth="1"/>
  </cols>
  <sheetData>
    <row r="2" spans="1:42" ht="15" customHeigh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1"/>
    </row>
    <row r="3" spans="1:42" ht="1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1"/>
    </row>
    <row r="4" spans="1:42">
      <c r="B4" s="586" t="s">
        <v>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1"/>
    </row>
    <row r="5" spans="1:42" ht="33.950000000000003" customHeight="1">
      <c r="A5" s="534" t="s">
        <v>703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/>
      <c r="AN5" s="534" t="s">
        <v>8</v>
      </c>
      <c r="AO5" s="534"/>
      <c r="AP5" s="1"/>
    </row>
    <row r="6" spans="1:42" ht="30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16" t="s">
        <v>23</v>
      </c>
      <c r="AL6" s="534" t="s">
        <v>24</v>
      </c>
      <c r="AM6" s="534"/>
      <c r="AN6" s="3" t="s">
        <v>25</v>
      </c>
      <c r="AO6" s="16" t="s">
        <v>35</v>
      </c>
      <c r="AP6" s="1"/>
    </row>
    <row r="7" spans="1:42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73" t="s">
        <v>30</v>
      </c>
      <c r="V7" s="16" t="s">
        <v>704</v>
      </c>
      <c r="W7" s="16" t="s">
        <v>32</v>
      </c>
      <c r="X7" s="16" t="s">
        <v>33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5">
        <v>6</v>
      </c>
      <c r="AE7" s="5">
        <v>7</v>
      </c>
      <c r="AF7" s="5">
        <v>8</v>
      </c>
      <c r="AG7" s="5">
        <v>9</v>
      </c>
      <c r="AH7" s="5">
        <v>10</v>
      </c>
      <c r="AI7" s="5">
        <v>11</v>
      </c>
      <c r="AJ7" s="5">
        <v>12</v>
      </c>
      <c r="AK7" s="6"/>
      <c r="AL7" s="662"/>
      <c r="AM7" s="662"/>
      <c r="AN7" s="17"/>
      <c r="AO7" s="17"/>
      <c r="AP7" s="1"/>
    </row>
    <row r="8" spans="1:42" ht="102">
      <c r="A8" s="776" t="s">
        <v>705</v>
      </c>
      <c r="B8" s="776" t="s">
        <v>706</v>
      </c>
      <c r="C8" s="776" t="s">
        <v>163</v>
      </c>
      <c r="D8" s="776" t="s">
        <v>707</v>
      </c>
      <c r="E8" s="776" t="s">
        <v>708</v>
      </c>
      <c r="F8" s="776" t="s">
        <v>709</v>
      </c>
      <c r="G8" s="776" t="s">
        <v>710</v>
      </c>
      <c r="H8" s="776" t="s">
        <v>711</v>
      </c>
      <c r="I8" s="776" t="s">
        <v>284</v>
      </c>
      <c r="J8" s="776" t="s">
        <v>712</v>
      </c>
      <c r="K8" s="753"/>
      <c r="L8" s="776"/>
      <c r="M8" s="776"/>
      <c r="N8" s="776" t="s">
        <v>695</v>
      </c>
      <c r="O8" s="382" t="s">
        <v>171</v>
      </c>
      <c r="P8" s="383" t="s">
        <v>713</v>
      </c>
      <c r="Q8" s="383" t="s">
        <v>714</v>
      </c>
      <c r="R8" s="382">
        <v>0</v>
      </c>
      <c r="S8" s="383" t="s">
        <v>715</v>
      </c>
      <c r="T8" s="382">
        <v>730205</v>
      </c>
      <c r="U8" s="384" t="s">
        <v>716</v>
      </c>
      <c r="V8" s="382">
        <f>1120+510-1624</f>
        <v>6</v>
      </c>
      <c r="W8" s="382" t="s">
        <v>717</v>
      </c>
      <c r="X8" s="382" t="s">
        <v>717</v>
      </c>
      <c r="Y8" s="385"/>
      <c r="Z8" s="386"/>
      <c r="AA8" s="386"/>
      <c r="AB8" s="386" t="s">
        <v>172</v>
      </c>
      <c r="AC8" s="386"/>
      <c r="AD8" s="386"/>
      <c r="AE8" s="385"/>
      <c r="AF8" s="385"/>
      <c r="AG8" s="385"/>
      <c r="AH8" s="385"/>
      <c r="AI8" s="385"/>
      <c r="AJ8" s="385"/>
      <c r="AK8" s="382" t="s">
        <v>718</v>
      </c>
      <c r="AL8" s="754" t="s">
        <v>719</v>
      </c>
      <c r="AM8" s="754"/>
      <c r="AN8" s="387" t="s">
        <v>720</v>
      </c>
      <c r="AO8" s="383" t="s">
        <v>721</v>
      </c>
      <c r="AP8" s="1"/>
    </row>
    <row r="9" spans="1:42">
      <c r="A9" s="776"/>
      <c r="B9" s="776"/>
      <c r="C9" s="776"/>
      <c r="D9" s="776"/>
      <c r="E9" s="776"/>
      <c r="F9" s="776"/>
      <c r="G9" s="776"/>
      <c r="H9" s="776"/>
      <c r="I9" s="776"/>
      <c r="J9" s="776"/>
      <c r="K9" s="753"/>
      <c r="L9" s="776"/>
      <c r="M9" s="776"/>
      <c r="N9" s="776"/>
      <c r="O9" s="755" t="s">
        <v>171</v>
      </c>
      <c r="P9" s="756" t="s">
        <v>722</v>
      </c>
      <c r="Q9" s="756" t="s">
        <v>723</v>
      </c>
      <c r="R9" s="382">
        <v>0</v>
      </c>
      <c r="S9" s="383" t="s">
        <v>724</v>
      </c>
      <c r="T9" s="382">
        <v>730235</v>
      </c>
      <c r="U9" s="384" t="s">
        <v>717</v>
      </c>
      <c r="V9" s="382">
        <v>500</v>
      </c>
      <c r="W9" s="382" t="s">
        <v>717</v>
      </c>
      <c r="X9" s="382" t="s">
        <v>717</v>
      </c>
      <c r="Y9" s="757"/>
      <c r="Z9" s="760"/>
      <c r="AA9" s="760"/>
      <c r="AB9" s="760"/>
      <c r="AC9" s="760"/>
      <c r="AD9" s="760"/>
      <c r="AE9" s="388"/>
      <c r="AF9" s="757" t="s">
        <v>172</v>
      </c>
      <c r="AG9" s="757"/>
      <c r="AH9" s="757"/>
      <c r="AI9" s="757"/>
      <c r="AJ9" s="757"/>
      <c r="AK9" s="769" t="s">
        <v>718</v>
      </c>
      <c r="AL9" s="763" t="s">
        <v>725</v>
      </c>
      <c r="AM9" s="764"/>
      <c r="AN9" s="769" t="s">
        <v>726</v>
      </c>
      <c r="AO9" s="769" t="s">
        <v>727</v>
      </c>
      <c r="AP9" s="1"/>
    </row>
    <row r="10" spans="1:42">
      <c r="A10" s="776"/>
      <c r="B10" s="776"/>
      <c r="C10" s="776"/>
      <c r="D10" s="776"/>
      <c r="E10" s="776"/>
      <c r="F10" s="776"/>
      <c r="G10" s="776"/>
      <c r="H10" s="776"/>
      <c r="I10" s="776"/>
      <c r="J10" s="776"/>
      <c r="K10" s="753"/>
      <c r="L10" s="776"/>
      <c r="M10" s="776"/>
      <c r="N10" s="776"/>
      <c r="O10" s="755"/>
      <c r="P10" s="756"/>
      <c r="Q10" s="756"/>
      <c r="R10" s="382">
        <v>0</v>
      </c>
      <c r="S10" s="383" t="s">
        <v>728</v>
      </c>
      <c r="T10" s="382">
        <v>730812</v>
      </c>
      <c r="U10" s="389" t="s">
        <v>717</v>
      </c>
      <c r="V10" s="382">
        <v>300</v>
      </c>
      <c r="W10" s="382" t="s">
        <v>717</v>
      </c>
      <c r="X10" s="382" t="s">
        <v>717</v>
      </c>
      <c r="Y10" s="758"/>
      <c r="Z10" s="761"/>
      <c r="AA10" s="761"/>
      <c r="AB10" s="761"/>
      <c r="AC10" s="761"/>
      <c r="AD10" s="761"/>
      <c r="AE10" s="390"/>
      <c r="AF10" s="758"/>
      <c r="AG10" s="758"/>
      <c r="AH10" s="758"/>
      <c r="AI10" s="758"/>
      <c r="AJ10" s="758"/>
      <c r="AK10" s="770"/>
      <c r="AL10" s="765"/>
      <c r="AM10" s="766"/>
      <c r="AN10" s="770"/>
      <c r="AO10" s="770"/>
      <c r="AP10" s="1"/>
    </row>
    <row r="11" spans="1:42">
      <c r="A11" s="776"/>
      <c r="B11" s="776"/>
      <c r="C11" s="776"/>
      <c r="D11" s="776"/>
      <c r="E11" s="776"/>
      <c r="F11" s="776"/>
      <c r="G11" s="776"/>
      <c r="H11" s="776"/>
      <c r="I11" s="776"/>
      <c r="J11" s="776"/>
      <c r="K11" s="753"/>
      <c r="L11" s="776"/>
      <c r="M11" s="776"/>
      <c r="N11" s="776"/>
      <c r="O11" s="755"/>
      <c r="P11" s="756"/>
      <c r="Q11" s="756"/>
      <c r="R11" s="382">
        <v>0</v>
      </c>
      <c r="S11" s="383" t="s">
        <v>729</v>
      </c>
      <c r="T11" s="382">
        <v>730201</v>
      </c>
      <c r="U11" s="389" t="s">
        <v>717</v>
      </c>
      <c r="V11" s="382">
        <v>400</v>
      </c>
      <c r="W11" s="382" t="s">
        <v>717</v>
      </c>
      <c r="X11" s="382" t="s">
        <v>717</v>
      </c>
      <c r="Y11" s="758"/>
      <c r="Z11" s="761"/>
      <c r="AA11" s="761"/>
      <c r="AB11" s="761"/>
      <c r="AC11" s="761"/>
      <c r="AD11" s="761"/>
      <c r="AE11" s="390"/>
      <c r="AF11" s="758"/>
      <c r="AG11" s="758"/>
      <c r="AH11" s="758"/>
      <c r="AI11" s="758"/>
      <c r="AJ11" s="758"/>
      <c r="AK11" s="770"/>
      <c r="AL11" s="765"/>
      <c r="AM11" s="766"/>
      <c r="AN11" s="770"/>
      <c r="AO11" s="770"/>
      <c r="AP11" s="1"/>
    </row>
    <row r="12" spans="1:42" ht="51">
      <c r="A12" s="75" t="s">
        <v>730</v>
      </c>
      <c r="B12" s="776"/>
      <c r="C12" s="776"/>
      <c r="D12" s="776"/>
      <c r="E12" s="776"/>
      <c r="F12" s="776"/>
      <c r="G12" s="776"/>
      <c r="H12" s="776"/>
      <c r="I12" s="776"/>
      <c r="J12" s="776"/>
      <c r="K12" s="753"/>
      <c r="L12" s="776"/>
      <c r="M12" s="776"/>
      <c r="N12" s="776"/>
      <c r="O12" s="755"/>
      <c r="P12" s="756"/>
      <c r="Q12" s="756"/>
      <c r="R12" s="391">
        <v>0</v>
      </c>
      <c r="S12" s="383" t="s">
        <v>715</v>
      </c>
      <c r="T12" s="382">
        <v>730205</v>
      </c>
      <c r="U12" s="392" t="s">
        <v>717</v>
      </c>
      <c r="V12" s="382">
        <v>1600</v>
      </c>
      <c r="W12" s="382" t="s">
        <v>717</v>
      </c>
      <c r="X12" s="391" t="s">
        <v>717</v>
      </c>
      <c r="Y12" s="759"/>
      <c r="Z12" s="762"/>
      <c r="AA12" s="762"/>
      <c r="AB12" s="762"/>
      <c r="AC12" s="762"/>
      <c r="AD12" s="762"/>
      <c r="AE12" s="393"/>
      <c r="AF12" s="759"/>
      <c r="AG12" s="759"/>
      <c r="AH12" s="759"/>
      <c r="AI12" s="759"/>
      <c r="AJ12" s="759"/>
      <c r="AK12" s="771"/>
      <c r="AL12" s="767"/>
      <c r="AM12" s="768"/>
      <c r="AN12" s="771"/>
      <c r="AO12" s="771"/>
    </row>
    <row r="13" spans="1:42" ht="63.75">
      <c r="A13" s="75" t="s">
        <v>705</v>
      </c>
      <c r="B13" s="776"/>
      <c r="C13" s="776"/>
      <c r="D13" s="776"/>
      <c r="E13" s="776"/>
      <c r="F13" s="776"/>
      <c r="G13" s="776"/>
      <c r="H13" s="776"/>
      <c r="I13" s="776"/>
      <c r="J13" s="776"/>
      <c r="K13" s="753"/>
      <c r="L13" s="776"/>
      <c r="M13" s="776"/>
      <c r="N13" s="776"/>
      <c r="O13" s="391" t="s">
        <v>171</v>
      </c>
      <c r="P13" s="383" t="s">
        <v>731</v>
      </c>
      <c r="Q13" s="383" t="s">
        <v>732</v>
      </c>
      <c r="R13" s="391">
        <v>0</v>
      </c>
      <c r="S13" s="383" t="s">
        <v>715</v>
      </c>
      <c r="T13" s="391">
        <v>730205</v>
      </c>
      <c r="U13" s="392" t="s">
        <v>717</v>
      </c>
      <c r="V13" s="382">
        <v>0.01</v>
      </c>
      <c r="W13" s="391" t="s">
        <v>717</v>
      </c>
      <c r="X13" s="391" t="s">
        <v>717</v>
      </c>
      <c r="Y13" s="394"/>
      <c r="Z13" s="394"/>
      <c r="AA13" s="394"/>
      <c r="AB13" s="394"/>
      <c r="AC13" s="394"/>
      <c r="AD13" s="394"/>
      <c r="AE13" s="394"/>
      <c r="AF13" s="385" t="s">
        <v>172</v>
      </c>
      <c r="AG13" s="385"/>
      <c r="AH13" s="385" t="s">
        <v>172</v>
      </c>
      <c r="AI13" s="394"/>
      <c r="AJ13" s="394"/>
      <c r="AK13" s="382" t="s">
        <v>718</v>
      </c>
      <c r="AL13" s="772" t="s">
        <v>725</v>
      </c>
      <c r="AM13" s="773"/>
      <c r="AN13" s="382" t="s">
        <v>733</v>
      </c>
      <c r="AO13" s="382" t="s">
        <v>734</v>
      </c>
    </row>
    <row r="14" spans="1:42" ht="62.25" customHeight="1">
      <c r="A14" s="75" t="s">
        <v>705</v>
      </c>
      <c r="B14" s="776"/>
      <c r="C14" s="776"/>
      <c r="D14" s="776"/>
      <c r="E14" s="776"/>
      <c r="F14" s="776"/>
      <c r="G14" s="776"/>
      <c r="H14" s="776"/>
      <c r="I14" s="776"/>
      <c r="J14" s="776"/>
      <c r="K14" s="753"/>
      <c r="L14" s="776"/>
      <c r="M14" s="776"/>
      <c r="N14" s="776"/>
      <c r="O14" s="391" t="s">
        <v>171</v>
      </c>
      <c r="P14" s="383" t="s">
        <v>735</v>
      </c>
      <c r="Q14" s="383" t="s">
        <v>736</v>
      </c>
      <c r="R14" s="391">
        <v>0</v>
      </c>
      <c r="S14" s="383" t="s">
        <v>715</v>
      </c>
      <c r="T14" s="391">
        <v>730205</v>
      </c>
      <c r="U14" s="392" t="s">
        <v>717</v>
      </c>
      <c r="V14" s="382">
        <v>3360</v>
      </c>
      <c r="W14" s="391" t="s">
        <v>717</v>
      </c>
      <c r="X14" s="391" t="s">
        <v>717</v>
      </c>
      <c r="Y14" s="394"/>
      <c r="Z14" s="394"/>
      <c r="AA14" s="394"/>
      <c r="AB14" s="394"/>
      <c r="AC14" s="394"/>
      <c r="AD14" s="394"/>
      <c r="AE14" s="394"/>
      <c r="AF14" s="385" t="s">
        <v>172</v>
      </c>
      <c r="AG14" s="394"/>
      <c r="AH14" s="394"/>
      <c r="AI14" s="394"/>
      <c r="AJ14" s="394"/>
      <c r="AK14" s="382" t="s">
        <v>718</v>
      </c>
      <c r="AL14" s="772" t="s">
        <v>725</v>
      </c>
      <c r="AM14" s="773"/>
      <c r="AN14" s="382" t="s">
        <v>733</v>
      </c>
      <c r="AO14" s="382" t="s">
        <v>737</v>
      </c>
    </row>
    <row r="15" spans="1:42" ht="63.75">
      <c r="A15" s="75" t="s">
        <v>730</v>
      </c>
      <c r="B15" s="776"/>
      <c r="C15" s="776"/>
      <c r="D15" s="776"/>
      <c r="E15" s="776"/>
      <c r="F15" s="776"/>
      <c r="G15" s="776"/>
      <c r="H15" s="776"/>
      <c r="I15" s="776"/>
      <c r="J15" s="776"/>
      <c r="K15" s="753"/>
      <c r="L15" s="776"/>
      <c r="M15" s="776"/>
      <c r="N15" s="776"/>
      <c r="O15" s="391" t="s">
        <v>171</v>
      </c>
      <c r="P15" s="383" t="s">
        <v>738</v>
      </c>
      <c r="Q15" s="383" t="s">
        <v>739</v>
      </c>
      <c r="R15" s="391">
        <v>0</v>
      </c>
      <c r="S15" s="383" t="s">
        <v>740</v>
      </c>
      <c r="T15" s="391">
        <v>840104</v>
      </c>
      <c r="U15" s="392" t="s">
        <v>717</v>
      </c>
      <c r="V15" s="382">
        <v>3000</v>
      </c>
      <c r="W15" s="391" t="s">
        <v>717</v>
      </c>
      <c r="X15" s="391" t="s">
        <v>717</v>
      </c>
      <c r="Y15" s="394"/>
      <c r="Z15" s="394"/>
      <c r="AA15" s="391" t="s">
        <v>172</v>
      </c>
      <c r="AB15" s="391" t="s">
        <v>172</v>
      </c>
      <c r="AC15" s="394"/>
      <c r="AD15" s="394"/>
      <c r="AE15" s="394"/>
      <c r="AF15" s="394"/>
      <c r="AG15" s="394"/>
      <c r="AH15" s="394"/>
      <c r="AI15" s="394"/>
      <c r="AJ15" s="394"/>
      <c r="AK15" s="382" t="s">
        <v>718</v>
      </c>
      <c r="AL15" s="774" t="s">
        <v>741</v>
      </c>
      <c r="AM15" s="775"/>
      <c r="AN15" s="382" t="s">
        <v>742</v>
      </c>
      <c r="AO15" s="382" t="s">
        <v>743</v>
      </c>
    </row>
    <row r="16" spans="1:42" ht="102">
      <c r="A16" s="75" t="s">
        <v>730</v>
      </c>
      <c r="B16" s="776"/>
      <c r="C16" s="776"/>
      <c r="D16" s="776"/>
      <c r="E16" s="776"/>
      <c r="F16" s="776"/>
      <c r="G16" s="776"/>
      <c r="H16" s="776"/>
      <c r="I16" s="776"/>
      <c r="J16" s="776"/>
      <c r="K16" s="753"/>
      <c r="L16" s="776"/>
      <c r="M16" s="776"/>
      <c r="N16" s="776"/>
      <c r="O16" s="391" t="s">
        <v>171</v>
      </c>
      <c r="P16" s="383" t="s">
        <v>744</v>
      </c>
      <c r="Q16" s="383" t="s">
        <v>745</v>
      </c>
      <c r="R16" s="391">
        <v>0</v>
      </c>
      <c r="S16" s="383" t="s">
        <v>746</v>
      </c>
      <c r="T16" s="391">
        <v>730404</v>
      </c>
      <c r="U16" s="392" t="s">
        <v>717</v>
      </c>
      <c r="V16" s="382">
        <v>1000</v>
      </c>
      <c r="W16" s="391" t="s">
        <v>717</v>
      </c>
      <c r="X16" s="391" t="s">
        <v>717</v>
      </c>
      <c r="Y16" s="394"/>
      <c r="Z16" s="394"/>
      <c r="AA16" s="394"/>
      <c r="AB16" s="394"/>
      <c r="AC16" s="385" t="s">
        <v>172</v>
      </c>
      <c r="AD16" s="394"/>
      <c r="AE16" s="387" t="s">
        <v>172</v>
      </c>
      <c r="AF16" s="387"/>
      <c r="AG16" s="387"/>
      <c r="AH16" s="387" t="s">
        <v>172</v>
      </c>
      <c r="AI16" s="394"/>
      <c r="AJ16" s="394"/>
      <c r="AK16" s="382" t="s">
        <v>718</v>
      </c>
      <c r="AL16" s="772" t="s">
        <v>747</v>
      </c>
      <c r="AM16" s="773"/>
      <c r="AN16" s="382" t="s">
        <v>748</v>
      </c>
      <c r="AO16" s="382" t="s">
        <v>749</v>
      </c>
    </row>
    <row r="17" spans="1:42" ht="56.25" customHeight="1">
      <c r="A17" s="75" t="s">
        <v>705</v>
      </c>
      <c r="B17" s="776"/>
      <c r="C17" s="776"/>
      <c r="D17" s="776"/>
      <c r="E17" s="776"/>
      <c r="F17" s="776"/>
      <c r="G17" s="776"/>
      <c r="H17" s="776"/>
      <c r="I17" s="776"/>
      <c r="J17" s="776"/>
      <c r="K17" s="753"/>
      <c r="L17" s="776"/>
      <c r="M17" s="776"/>
      <c r="N17" s="776"/>
      <c r="O17" s="391" t="s">
        <v>171</v>
      </c>
      <c r="P17" s="383" t="s">
        <v>1065</v>
      </c>
      <c r="Q17" s="383" t="s">
        <v>751</v>
      </c>
      <c r="R17" s="391">
        <v>0</v>
      </c>
      <c r="S17" s="383" t="s">
        <v>752</v>
      </c>
      <c r="T17" s="391">
        <v>730204</v>
      </c>
      <c r="U17" s="392" t="s">
        <v>717</v>
      </c>
      <c r="V17" s="391">
        <f>3920-3410</f>
        <v>510</v>
      </c>
      <c r="W17" s="391" t="s">
        <v>717</v>
      </c>
      <c r="X17" s="391" t="s">
        <v>717</v>
      </c>
      <c r="Y17" s="394"/>
      <c r="Z17" s="394"/>
      <c r="AA17" s="394"/>
      <c r="AB17" s="394"/>
      <c r="AC17" s="394"/>
      <c r="AD17" s="394"/>
      <c r="AE17" s="385" t="s">
        <v>172</v>
      </c>
      <c r="AF17" s="394"/>
      <c r="AG17" s="394"/>
      <c r="AH17" s="394"/>
      <c r="AI17" s="394"/>
      <c r="AJ17" s="394"/>
      <c r="AK17" s="382" t="s">
        <v>753</v>
      </c>
      <c r="AL17" s="778" t="s">
        <v>754</v>
      </c>
      <c r="AM17" s="779"/>
      <c r="AN17" s="387" t="s">
        <v>755</v>
      </c>
      <c r="AO17" s="387" t="s">
        <v>756</v>
      </c>
      <c r="AP17" s="500" t="s">
        <v>172</v>
      </c>
    </row>
    <row r="18" spans="1:42" ht="38.25">
      <c r="A18" s="75"/>
      <c r="B18" s="776"/>
      <c r="C18" s="776"/>
      <c r="D18" s="776"/>
      <c r="E18" s="776"/>
      <c r="F18" s="776"/>
      <c r="G18" s="776"/>
      <c r="H18" s="776"/>
      <c r="I18" s="776"/>
      <c r="J18" s="776"/>
      <c r="K18" s="753"/>
      <c r="L18" s="776"/>
      <c r="M18" s="776"/>
      <c r="N18" s="776"/>
      <c r="O18" s="391"/>
      <c r="P18" s="383" t="s">
        <v>750</v>
      </c>
      <c r="Q18" s="383"/>
      <c r="R18" s="391"/>
      <c r="S18" s="383" t="s">
        <v>715</v>
      </c>
      <c r="T18" s="391">
        <v>730205</v>
      </c>
      <c r="U18" s="392"/>
      <c r="V18" s="395">
        <v>70000</v>
      </c>
      <c r="W18" s="391"/>
      <c r="X18" s="391"/>
      <c r="Y18" s="394"/>
      <c r="Z18" s="394"/>
      <c r="AA18" s="394"/>
      <c r="AB18" s="394"/>
      <c r="AC18" s="394"/>
      <c r="AD18" s="394"/>
      <c r="AE18" s="385"/>
      <c r="AF18" s="394"/>
      <c r="AG18" s="394"/>
      <c r="AH18" s="394"/>
      <c r="AI18" s="394"/>
      <c r="AJ18" s="394"/>
      <c r="AK18" s="382"/>
      <c r="AL18" s="396"/>
      <c r="AM18" s="397"/>
      <c r="AN18" s="387"/>
      <c r="AO18" s="387"/>
    </row>
    <row r="19" spans="1:42" ht="63.75">
      <c r="A19" s="75" t="s">
        <v>705</v>
      </c>
      <c r="B19" s="776"/>
      <c r="C19" s="776"/>
      <c r="D19" s="776"/>
      <c r="E19" s="776"/>
      <c r="F19" s="776"/>
      <c r="G19" s="776"/>
      <c r="H19" s="776"/>
      <c r="I19" s="776"/>
      <c r="J19" s="776"/>
      <c r="K19" s="753"/>
      <c r="L19" s="776"/>
      <c r="M19" s="776"/>
      <c r="N19" s="776"/>
      <c r="O19" s="391" t="s">
        <v>171</v>
      </c>
      <c r="P19" s="398" t="s">
        <v>757</v>
      </c>
      <c r="Q19" s="383" t="s">
        <v>758</v>
      </c>
      <c r="R19" s="391">
        <v>0</v>
      </c>
      <c r="S19" s="383" t="s">
        <v>715</v>
      </c>
      <c r="T19" s="391">
        <v>730205</v>
      </c>
      <c r="U19" s="392" t="s">
        <v>717</v>
      </c>
      <c r="V19" s="391">
        <v>5040</v>
      </c>
      <c r="W19" s="391" t="s">
        <v>717</v>
      </c>
      <c r="X19" s="391" t="s">
        <v>717</v>
      </c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85" t="s">
        <v>172</v>
      </c>
      <c r="AK19" s="382" t="s">
        <v>718</v>
      </c>
      <c r="AL19" s="772" t="s">
        <v>759</v>
      </c>
      <c r="AM19" s="773"/>
      <c r="AN19" s="387" t="s">
        <v>760</v>
      </c>
      <c r="AO19" s="387" t="s">
        <v>761</v>
      </c>
    </row>
    <row r="20" spans="1:42" ht="102.75">
      <c r="A20" s="75" t="s">
        <v>705</v>
      </c>
      <c r="B20" s="776"/>
      <c r="C20" s="776"/>
      <c r="D20" s="776"/>
      <c r="E20" s="776"/>
      <c r="F20" s="776"/>
      <c r="G20" s="776"/>
      <c r="H20" s="776"/>
      <c r="I20" s="776"/>
      <c r="J20" s="776"/>
      <c r="K20" s="753"/>
      <c r="L20" s="776"/>
      <c r="M20" s="776"/>
      <c r="N20" s="776"/>
      <c r="O20" s="391" t="s">
        <v>171</v>
      </c>
      <c r="P20" s="398" t="s">
        <v>762</v>
      </c>
      <c r="Q20" s="383" t="s">
        <v>763</v>
      </c>
      <c r="R20" s="391">
        <v>0</v>
      </c>
      <c r="S20" s="383" t="s">
        <v>715</v>
      </c>
      <c r="T20" s="391">
        <v>730205</v>
      </c>
      <c r="U20" s="392" t="s">
        <v>717</v>
      </c>
      <c r="V20" s="391">
        <v>3360</v>
      </c>
      <c r="W20" s="391" t="s">
        <v>717</v>
      </c>
      <c r="X20" s="391" t="s">
        <v>717</v>
      </c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85" t="s">
        <v>172</v>
      </c>
      <c r="AK20" s="382" t="s">
        <v>718</v>
      </c>
      <c r="AL20" s="772" t="s">
        <v>759</v>
      </c>
      <c r="AM20" s="773"/>
      <c r="AN20" s="399" t="s">
        <v>764</v>
      </c>
      <c r="AO20" s="387" t="s">
        <v>765</v>
      </c>
    </row>
    <row r="21" spans="1:42" ht="76.5">
      <c r="A21" s="776" t="s">
        <v>705</v>
      </c>
      <c r="B21" s="776"/>
      <c r="C21" s="776"/>
      <c r="D21" s="776"/>
      <c r="E21" s="776"/>
      <c r="F21" s="776"/>
      <c r="G21" s="776"/>
      <c r="H21" s="776"/>
      <c r="I21" s="776"/>
      <c r="J21" s="776"/>
      <c r="K21" s="753"/>
      <c r="L21" s="776"/>
      <c r="M21" s="776"/>
      <c r="N21" s="776"/>
      <c r="O21" s="391" t="s">
        <v>171</v>
      </c>
      <c r="P21" s="398" t="s">
        <v>766</v>
      </c>
      <c r="Q21" s="383" t="s">
        <v>1068</v>
      </c>
      <c r="R21" s="391">
        <v>0</v>
      </c>
      <c r="S21" s="383" t="s">
        <v>715</v>
      </c>
      <c r="T21" s="391">
        <v>730205</v>
      </c>
      <c r="U21" s="392" t="s">
        <v>717</v>
      </c>
      <c r="V21" s="391">
        <v>1680</v>
      </c>
      <c r="W21" s="391" t="s">
        <v>717</v>
      </c>
      <c r="X21" s="391" t="s">
        <v>717</v>
      </c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85" t="s">
        <v>172</v>
      </c>
      <c r="AK21" s="382" t="s">
        <v>718</v>
      </c>
      <c r="AL21" s="772" t="s">
        <v>767</v>
      </c>
      <c r="AM21" s="773"/>
      <c r="AN21" s="387" t="s">
        <v>768</v>
      </c>
      <c r="AO21" s="387" t="s">
        <v>765</v>
      </c>
    </row>
    <row r="22" spans="1:42">
      <c r="A22" s="776"/>
      <c r="B22" s="776"/>
      <c r="C22" s="776"/>
      <c r="D22" s="776"/>
      <c r="E22" s="776"/>
      <c r="F22" s="74"/>
      <c r="G22" s="74"/>
      <c r="H22" s="74"/>
      <c r="I22" s="74"/>
      <c r="J22" s="74"/>
      <c r="K22" s="76"/>
      <c r="L22" s="74"/>
      <c r="M22" s="74"/>
      <c r="N22" s="74"/>
      <c r="O22" s="755" t="s">
        <v>171</v>
      </c>
      <c r="P22" s="777" t="s">
        <v>769</v>
      </c>
      <c r="Q22" s="756" t="s">
        <v>770</v>
      </c>
      <c r="R22" s="391">
        <v>0</v>
      </c>
      <c r="S22" s="383" t="s">
        <v>1265</v>
      </c>
      <c r="T22" s="382">
        <v>710510.21799999999</v>
      </c>
      <c r="U22" s="392" t="s">
        <v>717</v>
      </c>
      <c r="V22" s="391">
        <v>21783.599999999999</v>
      </c>
      <c r="W22" s="400" t="s">
        <v>717</v>
      </c>
      <c r="X22" s="400" t="s">
        <v>717</v>
      </c>
      <c r="Y22" s="401" t="s">
        <v>172</v>
      </c>
      <c r="Z22" s="401" t="s">
        <v>172</v>
      </c>
      <c r="AA22" s="388" t="s">
        <v>172</v>
      </c>
      <c r="AB22" s="401" t="s">
        <v>172</v>
      </c>
      <c r="AC22" s="401" t="s">
        <v>172</v>
      </c>
      <c r="AD22" s="401" t="s">
        <v>172</v>
      </c>
      <c r="AE22" s="401" t="s">
        <v>172</v>
      </c>
      <c r="AF22" s="401" t="s">
        <v>172</v>
      </c>
      <c r="AG22" s="401" t="s">
        <v>172</v>
      </c>
      <c r="AH22" s="401" t="s">
        <v>172</v>
      </c>
      <c r="AI22" s="401" t="s">
        <v>172</v>
      </c>
      <c r="AJ22" s="388" t="s">
        <v>172</v>
      </c>
      <c r="AK22" s="769" t="s">
        <v>718</v>
      </c>
      <c r="AL22" s="763" t="s">
        <v>759</v>
      </c>
      <c r="AM22" s="764"/>
      <c r="AN22" s="769" t="s">
        <v>771</v>
      </c>
      <c r="AO22" s="769" t="s">
        <v>772</v>
      </c>
    </row>
    <row r="23" spans="1:42">
      <c r="A23" s="826" t="s">
        <v>705</v>
      </c>
      <c r="B23" s="776"/>
      <c r="C23" s="776"/>
      <c r="D23" s="776"/>
      <c r="E23" s="776"/>
      <c r="F23" s="74"/>
      <c r="G23" s="74"/>
      <c r="H23" s="74"/>
      <c r="I23" s="74"/>
      <c r="J23" s="74"/>
      <c r="K23" s="76"/>
      <c r="L23" s="74"/>
      <c r="M23" s="74"/>
      <c r="N23" s="74"/>
      <c r="O23" s="755"/>
      <c r="P23" s="777"/>
      <c r="Q23" s="756"/>
      <c r="R23" s="391">
        <v>0</v>
      </c>
      <c r="S23" s="383" t="s">
        <v>728</v>
      </c>
      <c r="T23" s="382">
        <v>730812</v>
      </c>
      <c r="U23" s="392" t="s">
        <v>717</v>
      </c>
      <c r="V23" s="402">
        <v>500</v>
      </c>
      <c r="W23" s="400" t="s">
        <v>717</v>
      </c>
      <c r="X23" s="400" t="s">
        <v>717</v>
      </c>
      <c r="Y23" s="401"/>
      <c r="Z23" s="401"/>
      <c r="AA23" s="388" t="s">
        <v>172</v>
      </c>
      <c r="AB23" s="401"/>
      <c r="AC23" s="401"/>
      <c r="AD23" s="401"/>
      <c r="AE23" s="401"/>
      <c r="AF23" s="401"/>
      <c r="AG23" s="401"/>
      <c r="AH23" s="401"/>
      <c r="AI23" s="401"/>
      <c r="AJ23" s="388"/>
      <c r="AK23" s="770"/>
      <c r="AL23" s="765"/>
      <c r="AM23" s="766"/>
      <c r="AN23" s="770"/>
      <c r="AO23" s="770"/>
    </row>
    <row r="24" spans="1:42" ht="63.75" customHeight="1">
      <c r="A24" s="827"/>
      <c r="B24" s="776"/>
      <c r="C24" s="776"/>
      <c r="D24" s="776"/>
      <c r="E24" s="776"/>
      <c r="F24" s="776" t="s">
        <v>773</v>
      </c>
      <c r="G24" s="776" t="s">
        <v>774</v>
      </c>
      <c r="H24" s="776" t="s">
        <v>711</v>
      </c>
      <c r="I24" s="776" t="s">
        <v>284</v>
      </c>
      <c r="J24" s="776" t="s">
        <v>775</v>
      </c>
      <c r="K24" s="753"/>
      <c r="L24" s="776"/>
      <c r="M24" s="776"/>
      <c r="N24" s="776" t="s">
        <v>695</v>
      </c>
      <c r="O24" s="755"/>
      <c r="P24" s="777"/>
      <c r="Q24" s="756"/>
      <c r="R24" s="391">
        <v>0</v>
      </c>
      <c r="S24" s="383" t="s">
        <v>776</v>
      </c>
      <c r="T24" s="382">
        <v>730606</v>
      </c>
      <c r="U24" s="392" t="s">
        <v>717</v>
      </c>
      <c r="V24" s="391">
        <v>1008</v>
      </c>
      <c r="W24" s="391" t="s">
        <v>717</v>
      </c>
      <c r="X24" s="391" t="s">
        <v>717</v>
      </c>
      <c r="Y24" s="403"/>
      <c r="Z24" s="403"/>
      <c r="AA24" s="385" t="s">
        <v>172</v>
      </c>
      <c r="AB24" s="403"/>
      <c r="AC24" s="403"/>
      <c r="AD24" s="403"/>
      <c r="AE24" s="403"/>
      <c r="AF24" s="403"/>
      <c r="AG24" s="403"/>
      <c r="AH24" s="403"/>
      <c r="AI24" s="403"/>
      <c r="AJ24" s="385"/>
      <c r="AK24" s="771"/>
      <c r="AL24" s="767"/>
      <c r="AM24" s="768"/>
      <c r="AN24" s="771"/>
      <c r="AO24" s="771"/>
    </row>
    <row r="25" spans="1:42" ht="25.5">
      <c r="A25" s="827"/>
      <c r="B25" s="776"/>
      <c r="C25" s="776"/>
      <c r="D25" s="776"/>
      <c r="E25" s="776"/>
      <c r="F25" s="776"/>
      <c r="G25" s="776"/>
      <c r="H25" s="776"/>
      <c r="I25" s="776"/>
      <c r="J25" s="776"/>
      <c r="K25" s="753"/>
      <c r="L25" s="776"/>
      <c r="M25" s="776"/>
      <c r="N25" s="776"/>
      <c r="O25" s="780" t="s">
        <v>777</v>
      </c>
      <c r="P25" s="756" t="s">
        <v>778</v>
      </c>
      <c r="Q25" s="383" t="s">
        <v>779</v>
      </c>
      <c r="R25" s="404">
        <v>0</v>
      </c>
      <c r="S25" s="383" t="s">
        <v>729</v>
      </c>
      <c r="T25" s="382">
        <v>730201</v>
      </c>
      <c r="U25" s="392" t="s">
        <v>717</v>
      </c>
      <c r="V25" s="402">
        <v>1500</v>
      </c>
      <c r="W25" s="402" t="s">
        <v>717</v>
      </c>
      <c r="X25" s="402" t="s">
        <v>717</v>
      </c>
      <c r="Y25" s="385"/>
      <c r="Z25" s="391" t="s">
        <v>695</v>
      </c>
      <c r="AA25" s="391" t="s">
        <v>695</v>
      </c>
      <c r="AB25" s="391" t="s">
        <v>695</v>
      </c>
      <c r="AC25" s="391" t="s">
        <v>695</v>
      </c>
      <c r="AD25" s="391" t="s">
        <v>695</v>
      </c>
      <c r="AE25" s="385" t="s">
        <v>695</v>
      </c>
      <c r="AF25" s="385" t="s">
        <v>695</v>
      </c>
      <c r="AG25" s="385"/>
      <c r="AH25" s="385"/>
      <c r="AI25" s="385"/>
      <c r="AJ25" s="385"/>
      <c r="AK25" s="754" t="s">
        <v>780</v>
      </c>
      <c r="AL25" s="754" t="s">
        <v>781</v>
      </c>
      <c r="AM25" s="754"/>
      <c r="AN25" s="754" t="s">
        <v>782</v>
      </c>
      <c r="AO25" s="754" t="s">
        <v>783</v>
      </c>
    </row>
    <row r="26" spans="1:42" hidden="1">
      <c r="A26" s="827"/>
      <c r="B26" s="776"/>
      <c r="C26" s="776"/>
      <c r="D26" s="776"/>
      <c r="E26" s="776"/>
      <c r="F26" s="776"/>
      <c r="G26" s="776"/>
      <c r="H26" s="776"/>
      <c r="I26" s="776"/>
      <c r="J26" s="776"/>
      <c r="K26" s="753"/>
      <c r="L26" s="776"/>
      <c r="M26" s="776"/>
      <c r="N26" s="776"/>
      <c r="O26" s="780"/>
      <c r="P26" s="756"/>
      <c r="Q26" s="383"/>
      <c r="R26" s="404"/>
      <c r="S26" s="383"/>
      <c r="T26" s="391"/>
      <c r="U26" s="392"/>
      <c r="V26" s="402"/>
      <c r="W26" s="402"/>
      <c r="X26" s="402"/>
      <c r="Y26" s="385"/>
      <c r="Z26" s="391"/>
      <c r="AA26" s="391"/>
      <c r="AB26" s="391"/>
      <c r="AC26" s="391"/>
      <c r="AD26" s="391"/>
      <c r="AE26" s="385"/>
      <c r="AF26" s="405"/>
      <c r="AG26" s="385"/>
      <c r="AH26" s="385"/>
      <c r="AI26" s="385"/>
      <c r="AJ26" s="385"/>
      <c r="AK26" s="754"/>
      <c r="AL26" s="754"/>
      <c r="AM26" s="754"/>
      <c r="AN26" s="754"/>
      <c r="AO26" s="754"/>
    </row>
    <row r="27" spans="1:42" ht="76.5">
      <c r="A27" s="827"/>
      <c r="B27" s="776"/>
      <c r="C27" s="776"/>
      <c r="D27" s="776"/>
      <c r="E27" s="776"/>
      <c r="F27" s="776"/>
      <c r="G27" s="776"/>
      <c r="H27" s="776"/>
      <c r="I27" s="776"/>
      <c r="J27" s="776"/>
      <c r="K27" s="753"/>
      <c r="L27" s="776"/>
      <c r="M27" s="776"/>
      <c r="N27" s="776"/>
      <c r="O27" s="406" t="s">
        <v>784</v>
      </c>
      <c r="P27" s="383" t="s">
        <v>785</v>
      </c>
      <c r="Q27" s="383" t="s">
        <v>786</v>
      </c>
      <c r="R27" s="407">
        <v>0</v>
      </c>
      <c r="S27" s="383" t="s">
        <v>787</v>
      </c>
      <c r="T27" s="391">
        <v>730205</v>
      </c>
      <c r="U27" s="392" t="s">
        <v>717</v>
      </c>
      <c r="V27" s="402">
        <v>0.01</v>
      </c>
      <c r="W27" s="402" t="s">
        <v>717</v>
      </c>
      <c r="X27" s="402" t="s">
        <v>717</v>
      </c>
      <c r="Y27" s="408"/>
      <c r="Z27" s="409"/>
      <c r="AA27" s="409" t="s">
        <v>695</v>
      </c>
      <c r="AB27" s="409"/>
      <c r="AC27" s="409"/>
      <c r="AD27" s="409" t="s">
        <v>695</v>
      </c>
      <c r="AE27" s="409"/>
      <c r="AF27" s="409"/>
      <c r="AG27" s="409" t="s">
        <v>695</v>
      </c>
      <c r="AH27" s="408"/>
      <c r="AI27" s="408"/>
      <c r="AJ27" s="408"/>
      <c r="AK27" s="382" t="s">
        <v>780</v>
      </c>
      <c r="AL27" s="754" t="s">
        <v>781</v>
      </c>
      <c r="AM27" s="754"/>
      <c r="AN27" s="382" t="s">
        <v>788</v>
      </c>
      <c r="AO27" s="382" t="s">
        <v>789</v>
      </c>
    </row>
    <row r="28" spans="1:42" ht="51">
      <c r="A28" s="828"/>
      <c r="B28" s="776"/>
      <c r="C28" s="776"/>
      <c r="D28" s="776"/>
      <c r="E28" s="776"/>
      <c r="F28" s="776"/>
      <c r="G28" s="776"/>
      <c r="H28" s="776"/>
      <c r="I28" s="776"/>
      <c r="J28" s="776"/>
      <c r="K28" s="753"/>
      <c r="L28" s="776"/>
      <c r="M28" s="776"/>
      <c r="N28" s="776"/>
      <c r="O28" s="406" t="s">
        <v>790</v>
      </c>
      <c r="P28" s="383" t="s">
        <v>791</v>
      </c>
      <c r="Q28" s="383" t="s">
        <v>792</v>
      </c>
      <c r="R28" s="407">
        <v>0</v>
      </c>
      <c r="S28" s="383" t="s">
        <v>715</v>
      </c>
      <c r="T28" s="391">
        <v>730205</v>
      </c>
      <c r="U28" s="392" t="s">
        <v>717</v>
      </c>
      <c r="V28" s="402">
        <v>0.01</v>
      </c>
      <c r="W28" s="402" t="s">
        <v>717</v>
      </c>
      <c r="X28" s="402" t="s">
        <v>717</v>
      </c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382" t="s">
        <v>780</v>
      </c>
      <c r="AL28" s="754" t="s">
        <v>781</v>
      </c>
      <c r="AM28" s="754"/>
      <c r="AN28" s="382" t="s">
        <v>793</v>
      </c>
      <c r="AO28" s="382" t="s">
        <v>794</v>
      </c>
    </row>
    <row r="29" spans="1:42" ht="51">
      <c r="A29" s="577" t="s">
        <v>730</v>
      </c>
      <c r="B29" s="733" t="s">
        <v>98</v>
      </c>
      <c r="C29" s="733" t="s">
        <v>163</v>
      </c>
      <c r="D29" s="733" t="s">
        <v>795</v>
      </c>
      <c r="E29" s="733" t="s">
        <v>796</v>
      </c>
      <c r="F29" s="733" t="s">
        <v>797</v>
      </c>
      <c r="G29" s="781" t="s">
        <v>798</v>
      </c>
      <c r="H29" s="781" t="s">
        <v>798</v>
      </c>
      <c r="I29" s="781" t="s">
        <v>284</v>
      </c>
      <c r="J29" s="784" t="s">
        <v>775</v>
      </c>
      <c r="K29" s="785"/>
      <c r="L29" s="789"/>
      <c r="M29" s="789"/>
      <c r="N29" s="789" t="s">
        <v>695</v>
      </c>
      <c r="O29" s="382" t="s">
        <v>171</v>
      </c>
      <c r="P29" s="382" t="s">
        <v>799</v>
      </c>
      <c r="Q29" s="383" t="s">
        <v>800</v>
      </c>
      <c r="R29" s="382">
        <v>0</v>
      </c>
      <c r="S29" s="382" t="s">
        <v>75</v>
      </c>
      <c r="T29" s="389" t="s">
        <v>801</v>
      </c>
      <c r="U29" s="382" t="s">
        <v>717</v>
      </c>
      <c r="V29" s="382">
        <v>200</v>
      </c>
      <c r="W29" s="382" t="s">
        <v>717</v>
      </c>
      <c r="X29" s="382" t="s">
        <v>717</v>
      </c>
      <c r="Y29" s="385" t="s">
        <v>172</v>
      </c>
      <c r="Z29" s="386" t="s">
        <v>172</v>
      </c>
      <c r="AA29" s="386" t="s">
        <v>172</v>
      </c>
      <c r="AB29" s="386" t="s">
        <v>172</v>
      </c>
      <c r="AC29" s="386" t="s">
        <v>172</v>
      </c>
      <c r="AD29" s="386" t="s">
        <v>172</v>
      </c>
      <c r="AE29" s="385" t="s">
        <v>172</v>
      </c>
      <c r="AF29" s="385" t="s">
        <v>172</v>
      </c>
      <c r="AG29" s="385" t="s">
        <v>172</v>
      </c>
      <c r="AH29" s="385" t="s">
        <v>172</v>
      </c>
      <c r="AI29" s="385" t="s">
        <v>172</v>
      </c>
      <c r="AJ29" s="385" t="s">
        <v>172</v>
      </c>
      <c r="AK29" s="382" t="s">
        <v>802</v>
      </c>
      <c r="AL29" s="754" t="s">
        <v>803</v>
      </c>
      <c r="AM29" s="754"/>
      <c r="AN29" s="387"/>
      <c r="AO29" s="382" t="s">
        <v>804</v>
      </c>
    </row>
    <row r="30" spans="1:42" ht="38.25">
      <c r="A30" s="578"/>
      <c r="B30" s="734"/>
      <c r="C30" s="734"/>
      <c r="D30" s="734"/>
      <c r="E30" s="734"/>
      <c r="F30" s="734"/>
      <c r="G30" s="782"/>
      <c r="H30" s="782"/>
      <c r="I30" s="782"/>
      <c r="J30" s="784"/>
      <c r="K30" s="786"/>
      <c r="L30" s="790"/>
      <c r="M30" s="790"/>
      <c r="N30" s="790"/>
      <c r="O30" s="391" t="s">
        <v>171</v>
      </c>
      <c r="P30" s="387" t="s">
        <v>805</v>
      </c>
      <c r="Q30" s="383" t="s">
        <v>806</v>
      </c>
      <c r="R30" s="391">
        <v>0</v>
      </c>
      <c r="S30" s="406" t="s">
        <v>728</v>
      </c>
      <c r="T30" s="389" t="s">
        <v>807</v>
      </c>
      <c r="U30" s="391" t="s">
        <v>717</v>
      </c>
      <c r="V30" s="382">
        <v>100</v>
      </c>
      <c r="W30" s="382" t="s">
        <v>717</v>
      </c>
      <c r="X30" s="391" t="s">
        <v>717</v>
      </c>
      <c r="Y30" s="385" t="s">
        <v>172</v>
      </c>
      <c r="Z30" s="385" t="s">
        <v>172</v>
      </c>
      <c r="AA30" s="385" t="s">
        <v>172</v>
      </c>
      <c r="AB30" s="385" t="s">
        <v>172</v>
      </c>
      <c r="AC30" s="385" t="s">
        <v>172</v>
      </c>
      <c r="AD30" s="385" t="s">
        <v>172</v>
      </c>
      <c r="AE30" s="385" t="s">
        <v>172</v>
      </c>
      <c r="AF30" s="385"/>
      <c r="AG30" s="385" t="s">
        <v>172</v>
      </c>
      <c r="AH30" s="385" t="s">
        <v>172</v>
      </c>
      <c r="AI30" s="385" t="s">
        <v>172</v>
      </c>
      <c r="AJ30" s="385" t="s">
        <v>172</v>
      </c>
      <c r="AK30" s="382" t="s">
        <v>802</v>
      </c>
      <c r="AL30" s="772" t="s">
        <v>803</v>
      </c>
      <c r="AM30" s="773"/>
      <c r="AN30" s="387"/>
      <c r="AO30" s="382" t="s">
        <v>808</v>
      </c>
    </row>
    <row r="31" spans="1:42" ht="51">
      <c r="A31" s="578"/>
      <c r="B31" s="734"/>
      <c r="C31" s="734"/>
      <c r="D31" s="734"/>
      <c r="E31" s="734"/>
      <c r="F31" s="734"/>
      <c r="G31" s="782"/>
      <c r="H31" s="782"/>
      <c r="I31" s="782"/>
      <c r="J31" s="784"/>
      <c r="K31" s="786"/>
      <c r="L31" s="790"/>
      <c r="M31" s="790"/>
      <c r="N31" s="790"/>
      <c r="O31" s="391" t="s">
        <v>171</v>
      </c>
      <c r="P31" s="383" t="s">
        <v>809</v>
      </c>
      <c r="Q31" s="387" t="s">
        <v>810</v>
      </c>
      <c r="R31" s="391">
        <v>0</v>
      </c>
      <c r="S31" s="406" t="s">
        <v>728</v>
      </c>
      <c r="T31" s="389" t="s">
        <v>807</v>
      </c>
      <c r="U31" s="391" t="s">
        <v>717</v>
      </c>
      <c r="V31" s="382">
        <v>100</v>
      </c>
      <c r="W31" s="391" t="s">
        <v>717</v>
      </c>
      <c r="X31" s="391" t="s">
        <v>717</v>
      </c>
      <c r="Y31" s="385"/>
      <c r="Z31" s="385"/>
      <c r="AA31" s="385"/>
      <c r="AB31" s="385"/>
      <c r="AC31" s="385"/>
      <c r="AD31" s="385"/>
      <c r="AE31" s="391" t="s">
        <v>172</v>
      </c>
      <c r="AF31" s="385"/>
      <c r="AG31" s="385"/>
      <c r="AH31" s="385"/>
      <c r="AI31" s="385"/>
      <c r="AJ31" s="385"/>
      <c r="AK31" s="382" t="s">
        <v>802</v>
      </c>
      <c r="AL31" s="772" t="s">
        <v>803</v>
      </c>
      <c r="AM31" s="773"/>
      <c r="AN31" s="382" t="s">
        <v>811</v>
      </c>
      <c r="AO31" s="382" t="s">
        <v>812</v>
      </c>
    </row>
    <row r="32" spans="1:42" ht="51">
      <c r="A32" s="578"/>
      <c r="B32" s="734"/>
      <c r="C32" s="734"/>
      <c r="D32" s="734"/>
      <c r="E32" s="734"/>
      <c r="F32" s="734"/>
      <c r="G32" s="782"/>
      <c r="H32" s="782"/>
      <c r="I32" s="782"/>
      <c r="J32" s="784"/>
      <c r="K32" s="786"/>
      <c r="L32" s="790"/>
      <c r="M32" s="790"/>
      <c r="N32" s="790"/>
      <c r="O32" s="391" t="s">
        <v>171</v>
      </c>
      <c r="P32" s="382" t="s">
        <v>813</v>
      </c>
      <c r="Q32" s="387" t="s">
        <v>814</v>
      </c>
      <c r="R32" s="391">
        <v>0</v>
      </c>
      <c r="S32" s="383" t="s">
        <v>1268</v>
      </c>
      <c r="T32" s="391">
        <v>840107</v>
      </c>
      <c r="U32" s="391" t="s">
        <v>717</v>
      </c>
      <c r="V32" s="382">
        <v>1000</v>
      </c>
      <c r="W32" s="391" t="s">
        <v>717</v>
      </c>
      <c r="X32" s="391" t="s">
        <v>717</v>
      </c>
      <c r="Y32" s="385" t="s">
        <v>172</v>
      </c>
      <c r="Z32" s="385" t="s">
        <v>172</v>
      </c>
      <c r="AA32" s="391" t="s">
        <v>172</v>
      </c>
      <c r="AB32" s="391" t="s">
        <v>172</v>
      </c>
      <c r="AC32" s="385"/>
      <c r="AD32" s="385"/>
      <c r="AE32" s="385"/>
      <c r="AF32" s="385"/>
      <c r="AG32" s="385"/>
      <c r="AH32" s="385"/>
      <c r="AI32" s="385"/>
      <c r="AJ32" s="385"/>
      <c r="AK32" s="382" t="s">
        <v>802</v>
      </c>
      <c r="AL32" s="772" t="s">
        <v>815</v>
      </c>
      <c r="AM32" s="773"/>
      <c r="AN32" s="382" t="s">
        <v>816</v>
      </c>
      <c r="AO32" s="382" t="s">
        <v>817</v>
      </c>
    </row>
    <row r="33" spans="1:43" ht="76.5">
      <c r="A33" s="579"/>
      <c r="B33" s="735"/>
      <c r="C33" s="735"/>
      <c r="D33" s="735"/>
      <c r="E33" s="735"/>
      <c r="F33" s="735"/>
      <c r="G33" s="783"/>
      <c r="H33" s="783"/>
      <c r="I33" s="783"/>
      <c r="J33" s="784"/>
      <c r="K33" s="787"/>
      <c r="L33" s="791"/>
      <c r="M33" s="791"/>
      <c r="N33" s="791"/>
      <c r="O33" s="391" t="s">
        <v>171</v>
      </c>
      <c r="P33" s="387" t="s">
        <v>818</v>
      </c>
      <c r="Q33" s="387" t="s">
        <v>819</v>
      </c>
      <c r="R33" s="391">
        <v>0</v>
      </c>
      <c r="S33" s="383" t="s">
        <v>715</v>
      </c>
      <c r="T33" s="391">
        <v>730205</v>
      </c>
      <c r="U33" s="391" t="s">
        <v>717</v>
      </c>
      <c r="V33" s="382">
        <v>600</v>
      </c>
      <c r="W33" s="391" t="s">
        <v>717</v>
      </c>
      <c r="X33" s="391" t="s">
        <v>717</v>
      </c>
      <c r="Y33" s="385"/>
      <c r="Z33" s="385"/>
      <c r="AA33" s="385"/>
      <c r="AB33" s="385" t="s">
        <v>172</v>
      </c>
      <c r="AC33" s="385"/>
      <c r="AD33" s="385"/>
      <c r="AE33" s="385"/>
      <c r="AF33" s="385"/>
      <c r="AG33" s="385"/>
      <c r="AH33" s="385"/>
      <c r="AI33" s="385"/>
      <c r="AJ33" s="385" t="s">
        <v>172</v>
      </c>
      <c r="AK33" s="382" t="s">
        <v>802</v>
      </c>
      <c r="AL33" s="772" t="s">
        <v>820</v>
      </c>
      <c r="AM33" s="773"/>
      <c r="AN33" s="382" t="s">
        <v>821</v>
      </c>
      <c r="AO33" s="382" t="s">
        <v>822</v>
      </c>
    </row>
    <row r="34" spans="1:43" ht="51" customHeight="1">
      <c r="A34" s="788" t="s">
        <v>823</v>
      </c>
      <c r="B34" s="77" t="s">
        <v>824</v>
      </c>
      <c r="C34" s="77" t="s">
        <v>825</v>
      </c>
      <c r="D34" s="784"/>
      <c r="E34" s="784" t="s">
        <v>826</v>
      </c>
      <c r="F34" s="784" t="s">
        <v>827</v>
      </c>
      <c r="G34" s="784" t="s">
        <v>828</v>
      </c>
      <c r="H34" s="784"/>
      <c r="I34" s="784" t="s">
        <v>829</v>
      </c>
      <c r="J34" s="784"/>
      <c r="K34" s="802"/>
      <c r="L34" s="802"/>
      <c r="M34" s="788"/>
      <c r="N34" s="788" t="s">
        <v>695</v>
      </c>
      <c r="O34" s="829" t="s">
        <v>1276</v>
      </c>
      <c r="P34" s="348" t="s">
        <v>830</v>
      </c>
      <c r="Q34" s="349" t="s">
        <v>831</v>
      </c>
      <c r="R34" s="350">
        <v>0</v>
      </c>
      <c r="S34" s="349" t="s">
        <v>832</v>
      </c>
      <c r="T34" s="350">
        <v>730811</v>
      </c>
      <c r="U34" s="350" t="s">
        <v>717</v>
      </c>
      <c r="V34" s="351">
        <v>17000</v>
      </c>
      <c r="W34" s="350" t="s">
        <v>717</v>
      </c>
      <c r="X34" s="350" t="s">
        <v>717</v>
      </c>
      <c r="Y34" s="347"/>
      <c r="Z34" s="352" t="s">
        <v>172</v>
      </c>
      <c r="AA34" s="352"/>
      <c r="AB34" s="352"/>
      <c r="AC34" s="352"/>
      <c r="AD34" s="352"/>
      <c r="AE34" s="347"/>
      <c r="AF34" s="347"/>
      <c r="AG34" s="347"/>
      <c r="AH34" s="347"/>
      <c r="AI34" s="347"/>
      <c r="AJ34" s="347"/>
      <c r="AK34" s="350" t="s">
        <v>833</v>
      </c>
      <c r="AL34" s="793" t="s">
        <v>834</v>
      </c>
      <c r="AM34" s="793"/>
      <c r="AN34" s="353"/>
      <c r="AO34" s="349" t="s">
        <v>836</v>
      </c>
      <c r="AQ34" s="120" t="s">
        <v>835</v>
      </c>
    </row>
    <row r="35" spans="1:43" ht="38.25">
      <c r="A35" s="788"/>
      <c r="B35" s="788" t="s">
        <v>837</v>
      </c>
      <c r="C35" s="788" t="s">
        <v>838</v>
      </c>
      <c r="D35" s="784"/>
      <c r="E35" s="784"/>
      <c r="F35" s="784"/>
      <c r="G35" s="784"/>
      <c r="H35" s="784"/>
      <c r="I35" s="784"/>
      <c r="J35" s="784"/>
      <c r="K35" s="802"/>
      <c r="L35" s="802"/>
      <c r="M35" s="788"/>
      <c r="N35" s="788"/>
      <c r="O35" s="829"/>
      <c r="P35" s="830" t="s">
        <v>839</v>
      </c>
      <c r="Q35" s="349" t="s">
        <v>840</v>
      </c>
      <c r="R35" s="347">
        <v>0</v>
      </c>
      <c r="S35" s="349" t="s">
        <v>841</v>
      </c>
      <c r="T35" s="347">
        <v>750107</v>
      </c>
      <c r="U35" s="347" t="s">
        <v>717</v>
      </c>
      <c r="V35" s="354">
        <f>53500+8431</f>
        <v>61931</v>
      </c>
      <c r="W35" s="347" t="s">
        <v>717</v>
      </c>
      <c r="X35" s="347" t="s">
        <v>717</v>
      </c>
      <c r="Y35" s="347"/>
      <c r="Z35" s="347"/>
      <c r="AA35" s="347"/>
      <c r="AB35" s="347" t="s">
        <v>172</v>
      </c>
      <c r="AC35" s="347"/>
      <c r="AD35" s="347"/>
      <c r="AE35" s="347"/>
      <c r="AF35" s="347"/>
      <c r="AG35" s="347"/>
      <c r="AH35" s="347"/>
      <c r="AI35" s="347"/>
      <c r="AJ35" s="347"/>
      <c r="AK35" s="350" t="s">
        <v>833</v>
      </c>
      <c r="AL35" s="793" t="s">
        <v>834</v>
      </c>
      <c r="AM35" s="793"/>
      <c r="AN35" s="350"/>
      <c r="AO35" s="349" t="s">
        <v>842</v>
      </c>
    </row>
    <row r="36" spans="1:43" ht="3" customHeight="1">
      <c r="A36" s="788"/>
      <c r="B36" s="788"/>
      <c r="C36" s="788"/>
      <c r="D36" s="784"/>
      <c r="E36" s="784"/>
      <c r="F36" s="784"/>
      <c r="G36" s="784"/>
      <c r="H36" s="784"/>
      <c r="I36" s="784"/>
      <c r="J36" s="784"/>
      <c r="K36" s="802"/>
      <c r="L36" s="802"/>
      <c r="M36" s="788"/>
      <c r="N36" s="788"/>
      <c r="O36" s="829"/>
      <c r="P36" s="830"/>
      <c r="Q36" s="831" t="s">
        <v>843</v>
      </c>
      <c r="R36" s="792">
        <v>0</v>
      </c>
      <c r="S36" s="831" t="s">
        <v>844</v>
      </c>
      <c r="T36" s="792">
        <v>840301</v>
      </c>
      <c r="U36" s="821" t="s">
        <v>717</v>
      </c>
      <c r="V36" s="822">
        <v>2500</v>
      </c>
      <c r="W36" s="792" t="s">
        <v>717</v>
      </c>
      <c r="X36" s="792" t="s">
        <v>717</v>
      </c>
      <c r="Y36" s="792"/>
      <c r="Z36" s="792" t="s">
        <v>172</v>
      </c>
      <c r="AA36" s="792"/>
      <c r="AB36" s="792"/>
      <c r="AC36" s="792"/>
      <c r="AD36" s="792"/>
      <c r="AE36" s="792"/>
      <c r="AF36" s="792"/>
      <c r="AG36" s="792"/>
      <c r="AH36" s="792"/>
      <c r="AI36" s="792"/>
      <c r="AJ36" s="792"/>
      <c r="AK36" s="793" t="s">
        <v>833</v>
      </c>
      <c r="AL36" s="793" t="s">
        <v>834</v>
      </c>
      <c r="AM36" s="793"/>
      <c r="AN36" s="792"/>
      <c r="AO36" s="810"/>
    </row>
    <row r="37" spans="1:43" ht="3" customHeight="1">
      <c r="A37" s="788"/>
      <c r="B37" s="788"/>
      <c r="C37" s="788"/>
      <c r="D37" s="784"/>
      <c r="E37" s="784"/>
      <c r="F37" s="784"/>
      <c r="G37" s="784"/>
      <c r="H37" s="784"/>
      <c r="I37" s="784"/>
      <c r="J37" s="784"/>
      <c r="K37" s="802"/>
      <c r="L37" s="802"/>
      <c r="M37" s="788"/>
      <c r="N37" s="788"/>
      <c r="O37" s="829"/>
      <c r="P37" s="830"/>
      <c r="Q37" s="831"/>
      <c r="R37" s="792"/>
      <c r="S37" s="831"/>
      <c r="T37" s="792"/>
      <c r="U37" s="821"/>
      <c r="V37" s="82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792"/>
      <c r="AJ37" s="792"/>
      <c r="AK37" s="793"/>
      <c r="AL37" s="793"/>
      <c r="AM37" s="793"/>
      <c r="AN37" s="792"/>
      <c r="AO37" s="810"/>
    </row>
    <row r="38" spans="1:43" ht="3" customHeight="1">
      <c r="A38" s="788"/>
      <c r="B38" s="788"/>
      <c r="C38" s="788"/>
      <c r="D38" s="784"/>
      <c r="E38" s="784"/>
      <c r="F38" s="784"/>
      <c r="G38" s="784"/>
      <c r="H38" s="784"/>
      <c r="I38" s="784"/>
      <c r="J38" s="784"/>
      <c r="K38" s="802"/>
      <c r="L38" s="802"/>
      <c r="M38" s="788"/>
      <c r="N38" s="788"/>
      <c r="O38" s="829"/>
      <c r="P38" s="830"/>
      <c r="Q38" s="831"/>
      <c r="R38" s="792"/>
      <c r="S38" s="831"/>
      <c r="T38" s="792"/>
      <c r="U38" s="821"/>
      <c r="V38" s="82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792"/>
      <c r="AJ38" s="792"/>
      <c r="AK38" s="793"/>
      <c r="AL38" s="793"/>
      <c r="AM38" s="793"/>
      <c r="AN38" s="792"/>
      <c r="AO38" s="810"/>
    </row>
    <row r="39" spans="1:43" ht="3" customHeight="1">
      <c r="A39" s="788"/>
      <c r="B39" s="788"/>
      <c r="C39" s="788"/>
      <c r="D39" s="784"/>
      <c r="E39" s="784"/>
      <c r="F39" s="784"/>
      <c r="G39" s="784"/>
      <c r="H39" s="784"/>
      <c r="I39" s="784"/>
      <c r="J39" s="784"/>
      <c r="K39" s="802"/>
      <c r="L39" s="802"/>
      <c r="M39" s="788"/>
      <c r="N39" s="788"/>
      <c r="O39" s="829"/>
      <c r="P39" s="830"/>
      <c r="Q39" s="831"/>
      <c r="R39" s="792"/>
      <c r="S39" s="831"/>
      <c r="T39" s="792"/>
      <c r="U39" s="821"/>
      <c r="V39" s="82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3"/>
      <c r="AL39" s="793"/>
      <c r="AM39" s="793"/>
      <c r="AN39" s="792"/>
      <c r="AO39" s="810"/>
    </row>
    <row r="40" spans="1:43" ht="3" customHeight="1">
      <c r="A40" s="788"/>
      <c r="B40" s="788"/>
      <c r="C40" s="788"/>
      <c r="D40" s="784"/>
      <c r="E40" s="784"/>
      <c r="F40" s="784"/>
      <c r="G40" s="784"/>
      <c r="H40" s="784"/>
      <c r="I40" s="784"/>
      <c r="J40" s="784"/>
      <c r="K40" s="802"/>
      <c r="L40" s="802"/>
      <c r="M40" s="788"/>
      <c r="N40" s="788"/>
      <c r="O40" s="829"/>
      <c r="P40" s="830"/>
      <c r="Q40" s="831"/>
      <c r="R40" s="792"/>
      <c r="S40" s="831"/>
      <c r="T40" s="792"/>
      <c r="U40" s="821"/>
      <c r="V40" s="82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792"/>
      <c r="AJ40" s="792"/>
      <c r="AK40" s="793"/>
      <c r="AL40" s="793"/>
      <c r="AM40" s="793"/>
      <c r="AN40" s="792"/>
      <c r="AO40" s="810"/>
    </row>
    <row r="41" spans="1:43" ht="38.25">
      <c r="A41" s="788"/>
      <c r="B41" s="788"/>
      <c r="C41" s="788"/>
      <c r="D41" s="784"/>
      <c r="E41" s="784"/>
      <c r="F41" s="784"/>
      <c r="G41" s="784"/>
      <c r="H41" s="784"/>
      <c r="I41" s="784"/>
      <c r="J41" s="784"/>
      <c r="K41" s="802"/>
      <c r="L41" s="802"/>
      <c r="M41" s="788"/>
      <c r="N41" s="788"/>
      <c r="O41" s="829"/>
      <c r="P41" s="348" t="s">
        <v>845</v>
      </c>
      <c r="Q41" s="349" t="s">
        <v>846</v>
      </c>
      <c r="R41" s="347">
        <v>0</v>
      </c>
      <c r="S41" s="349" t="s">
        <v>844</v>
      </c>
      <c r="T41" s="347">
        <v>840301</v>
      </c>
      <c r="U41" s="355" t="s">
        <v>717</v>
      </c>
      <c r="V41" s="354">
        <v>2500</v>
      </c>
      <c r="W41" s="347" t="s">
        <v>717</v>
      </c>
      <c r="X41" s="347" t="s">
        <v>717</v>
      </c>
      <c r="Y41" s="347"/>
      <c r="Z41" s="347" t="s">
        <v>172</v>
      </c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50" t="s">
        <v>833</v>
      </c>
      <c r="AL41" s="793" t="s">
        <v>834</v>
      </c>
      <c r="AM41" s="793"/>
      <c r="AN41" s="356"/>
      <c r="AO41" s="357"/>
    </row>
    <row r="42" spans="1:43" s="507" customFormat="1" ht="51">
      <c r="A42" s="788"/>
      <c r="B42" s="788"/>
      <c r="C42" s="788"/>
      <c r="D42" s="784"/>
      <c r="E42" s="784"/>
      <c r="F42" s="784"/>
      <c r="G42" s="784"/>
      <c r="H42" s="784"/>
      <c r="I42" s="784"/>
      <c r="J42" s="784"/>
      <c r="K42" s="802"/>
      <c r="L42" s="802"/>
      <c r="M42" s="788"/>
      <c r="N42" s="788"/>
      <c r="O42" s="829"/>
      <c r="P42" s="823" t="s">
        <v>848</v>
      </c>
      <c r="Q42" s="502" t="s">
        <v>1320</v>
      </c>
      <c r="R42" s="503"/>
      <c r="S42" s="502" t="s">
        <v>1266</v>
      </c>
      <c r="T42" s="503">
        <v>730605.10900000005</v>
      </c>
      <c r="U42" s="504"/>
      <c r="V42" s="505">
        <v>64050.09</v>
      </c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/>
      <c r="AK42" s="501"/>
      <c r="AL42" s="501"/>
      <c r="AM42" s="501"/>
      <c r="AN42" s="356"/>
      <c r="AO42" s="506"/>
    </row>
    <row r="43" spans="1:43" ht="38.25">
      <c r="A43" s="788"/>
      <c r="B43" s="788"/>
      <c r="C43" s="788"/>
      <c r="D43" s="784"/>
      <c r="E43" s="784"/>
      <c r="F43" s="784"/>
      <c r="G43" s="784"/>
      <c r="H43" s="784"/>
      <c r="I43" s="784"/>
      <c r="J43" s="784"/>
      <c r="K43" s="802"/>
      <c r="L43" s="802"/>
      <c r="M43" s="788"/>
      <c r="N43" s="788"/>
      <c r="O43" s="829"/>
      <c r="P43" s="824"/>
      <c r="Q43" s="349" t="s">
        <v>1072</v>
      </c>
      <c r="R43" s="347"/>
      <c r="S43" s="349" t="s">
        <v>1266</v>
      </c>
      <c r="T43" s="347">
        <v>730605</v>
      </c>
      <c r="U43" s="347"/>
      <c r="V43" s="354">
        <v>30000</v>
      </c>
      <c r="W43" s="347" t="s">
        <v>717</v>
      </c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50"/>
      <c r="AL43" s="793"/>
      <c r="AM43" s="793"/>
      <c r="AN43" s="356"/>
      <c r="AO43" s="349"/>
    </row>
    <row r="44" spans="1:43" ht="38.25">
      <c r="A44" s="788"/>
      <c r="B44" s="788"/>
      <c r="C44" s="788"/>
      <c r="D44" s="784"/>
      <c r="E44" s="784"/>
      <c r="F44" s="784"/>
      <c r="G44" s="784"/>
      <c r="H44" s="784"/>
      <c r="I44" s="784"/>
      <c r="J44" s="784"/>
      <c r="K44" s="802"/>
      <c r="L44" s="802"/>
      <c r="M44" s="788"/>
      <c r="N44" s="788"/>
      <c r="O44" s="829"/>
      <c r="P44" s="825"/>
      <c r="Q44" s="349" t="s">
        <v>849</v>
      </c>
      <c r="R44" s="347">
        <v>0</v>
      </c>
      <c r="S44" s="349" t="s">
        <v>850</v>
      </c>
      <c r="T44" s="350">
        <v>750107</v>
      </c>
      <c r="U44" s="347" t="s">
        <v>717</v>
      </c>
      <c r="V44" s="354">
        <v>10000</v>
      </c>
      <c r="W44" s="347" t="s">
        <v>717</v>
      </c>
      <c r="X44" s="347" t="s">
        <v>717</v>
      </c>
      <c r="Y44" s="347"/>
      <c r="Z44" s="347"/>
      <c r="AA44" s="347"/>
      <c r="AB44" s="347"/>
      <c r="AC44" s="347"/>
      <c r="AD44" s="347"/>
      <c r="AE44" s="347"/>
      <c r="AF44" s="347"/>
      <c r="AG44" s="347" t="s">
        <v>172</v>
      </c>
      <c r="AH44" s="347"/>
      <c r="AI44" s="347"/>
      <c r="AJ44" s="347"/>
      <c r="AK44" s="350" t="s">
        <v>833</v>
      </c>
      <c r="AL44" s="793" t="s">
        <v>851</v>
      </c>
      <c r="AM44" s="793"/>
      <c r="AN44" s="356"/>
      <c r="AO44" s="349" t="s">
        <v>852</v>
      </c>
    </row>
    <row r="45" spans="1:43">
      <c r="A45" s="788"/>
      <c r="B45" s="788"/>
      <c r="C45" s="788"/>
      <c r="D45" s="784"/>
      <c r="E45" s="784"/>
      <c r="F45" s="784"/>
      <c r="G45" s="784"/>
      <c r="H45" s="784"/>
      <c r="I45" s="784"/>
      <c r="J45" s="784"/>
      <c r="K45" s="802"/>
      <c r="L45" s="802"/>
      <c r="M45" s="788"/>
      <c r="N45" s="788"/>
      <c r="O45" s="829"/>
      <c r="P45" s="811" t="s">
        <v>853</v>
      </c>
      <c r="Q45" s="796" t="s">
        <v>854</v>
      </c>
      <c r="R45" s="347">
        <v>0</v>
      </c>
      <c r="S45" s="349" t="s">
        <v>855</v>
      </c>
      <c r="T45" s="350">
        <v>730505</v>
      </c>
      <c r="U45" s="347" t="s">
        <v>717</v>
      </c>
      <c r="V45" s="354">
        <f>1500-1500</f>
        <v>0</v>
      </c>
      <c r="W45" s="347" t="s">
        <v>717</v>
      </c>
      <c r="X45" s="347" t="s">
        <v>717</v>
      </c>
      <c r="Y45" s="347"/>
      <c r="Z45" s="347" t="s">
        <v>695</v>
      </c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796" t="s">
        <v>833</v>
      </c>
      <c r="AL45" s="806" t="s">
        <v>834</v>
      </c>
      <c r="AM45" s="807"/>
      <c r="AN45" s="816"/>
      <c r="AO45" s="796" t="s">
        <v>847</v>
      </c>
    </row>
    <row r="46" spans="1:43" ht="25.5">
      <c r="A46" s="788"/>
      <c r="B46" s="788"/>
      <c r="C46" s="788"/>
      <c r="D46" s="784"/>
      <c r="E46" s="784"/>
      <c r="F46" s="784"/>
      <c r="G46" s="784"/>
      <c r="H46" s="784"/>
      <c r="I46" s="784"/>
      <c r="J46" s="784"/>
      <c r="K46" s="802"/>
      <c r="L46" s="802"/>
      <c r="M46" s="788"/>
      <c r="N46" s="788"/>
      <c r="O46" s="829"/>
      <c r="P46" s="812"/>
      <c r="Q46" s="803"/>
      <c r="R46" s="347">
        <v>0</v>
      </c>
      <c r="S46" s="349" t="s">
        <v>673</v>
      </c>
      <c r="T46" s="350">
        <v>730205</v>
      </c>
      <c r="U46" s="347" t="s">
        <v>717</v>
      </c>
      <c r="V46" s="354">
        <f>4000+1800</f>
        <v>5800</v>
      </c>
      <c r="W46" s="347" t="s">
        <v>717</v>
      </c>
      <c r="X46" s="347"/>
      <c r="Y46" s="347"/>
      <c r="Z46" s="347" t="s">
        <v>695</v>
      </c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803"/>
      <c r="AL46" s="814"/>
      <c r="AM46" s="815"/>
      <c r="AN46" s="817"/>
      <c r="AO46" s="803"/>
    </row>
    <row r="47" spans="1:43" ht="38.25">
      <c r="A47" s="788"/>
      <c r="B47" s="788"/>
      <c r="C47" s="788"/>
      <c r="D47" s="784"/>
      <c r="E47" s="784"/>
      <c r="F47" s="784"/>
      <c r="G47" s="784"/>
      <c r="H47" s="784"/>
      <c r="I47" s="784"/>
      <c r="J47" s="784"/>
      <c r="K47" s="802"/>
      <c r="L47" s="802"/>
      <c r="M47" s="788"/>
      <c r="N47" s="788"/>
      <c r="O47" s="829"/>
      <c r="P47" s="813"/>
      <c r="Q47" s="797"/>
      <c r="R47" s="347">
        <v>0</v>
      </c>
      <c r="S47" s="349" t="s">
        <v>856</v>
      </c>
      <c r="T47" s="350">
        <v>730824</v>
      </c>
      <c r="U47" s="347" t="s">
        <v>717</v>
      </c>
      <c r="V47" s="354">
        <f>1600-300</f>
        <v>1300</v>
      </c>
      <c r="W47" s="347" t="s">
        <v>717</v>
      </c>
      <c r="X47" s="347" t="s">
        <v>717</v>
      </c>
      <c r="Y47" s="347"/>
      <c r="Z47" s="347" t="s">
        <v>172</v>
      </c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797"/>
      <c r="AL47" s="808"/>
      <c r="AM47" s="809"/>
      <c r="AN47" s="818"/>
      <c r="AO47" s="797"/>
    </row>
    <row r="48" spans="1:43" ht="51" hidden="1" customHeight="1">
      <c r="A48" s="788"/>
      <c r="B48" s="788"/>
      <c r="C48" s="788"/>
      <c r="D48" s="784"/>
      <c r="E48" s="784"/>
      <c r="F48" s="784"/>
      <c r="G48" s="784"/>
      <c r="H48" s="784"/>
      <c r="I48" s="784"/>
      <c r="J48" s="784"/>
      <c r="K48" s="802"/>
      <c r="L48" s="802"/>
      <c r="M48" s="788"/>
      <c r="N48" s="788"/>
      <c r="O48" s="829"/>
      <c r="P48" s="358" t="s">
        <v>857</v>
      </c>
      <c r="Q48" s="349" t="s">
        <v>858</v>
      </c>
      <c r="R48" s="347">
        <v>0</v>
      </c>
      <c r="S48" s="349" t="s">
        <v>859</v>
      </c>
      <c r="T48" s="347"/>
      <c r="U48" s="347" t="s">
        <v>717</v>
      </c>
      <c r="V48" s="354"/>
      <c r="W48" s="347" t="s">
        <v>717</v>
      </c>
      <c r="X48" s="347" t="s">
        <v>717</v>
      </c>
      <c r="Y48" s="347"/>
      <c r="Z48" s="347"/>
      <c r="AA48" s="347"/>
      <c r="AB48" s="347"/>
      <c r="AC48" s="347"/>
      <c r="AD48" s="347"/>
      <c r="AE48" s="347"/>
      <c r="AF48" s="347"/>
      <c r="AG48" s="347"/>
      <c r="AH48" s="347" t="s">
        <v>172</v>
      </c>
      <c r="AI48" s="347"/>
      <c r="AJ48" s="347"/>
      <c r="AK48" s="350" t="s">
        <v>833</v>
      </c>
      <c r="AL48" s="793" t="s">
        <v>860</v>
      </c>
      <c r="AM48" s="793"/>
      <c r="AN48" s="359" t="s">
        <v>861</v>
      </c>
      <c r="AO48" s="349" t="s">
        <v>862</v>
      </c>
    </row>
    <row r="49" spans="1:42" ht="25.5">
      <c r="A49" s="788"/>
      <c r="B49" s="788"/>
      <c r="C49" s="788"/>
      <c r="D49" s="784"/>
      <c r="E49" s="784"/>
      <c r="F49" s="784"/>
      <c r="G49" s="784"/>
      <c r="H49" s="784"/>
      <c r="I49" s="784"/>
      <c r="J49" s="784"/>
      <c r="K49" s="802"/>
      <c r="L49" s="802"/>
      <c r="M49" s="788"/>
      <c r="N49" s="788"/>
      <c r="O49" s="829"/>
      <c r="P49" s="804" t="s">
        <v>863</v>
      </c>
      <c r="Q49" s="796" t="s">
        <v>864</v>
      </c>
      <c r="R49" s="347">
        <v>0</v>
      </c>
      <c r="S49" s="349" t="s">
        <v>394</v>
      </c>
      <c r="T49" s="347">
        <v>730613</v>
      </c>
      <c r="U49" s="347" t="s">
        <v>717</v>
      </c>
      <c r="V49" s="354">
        <f>4000+3410</f>
        <v>7410</v>
      </c>
      <c r="W49" s="347" t="s">
        <v>717</v>
      </c>
      <c r="X49" s="347" t="s">
        <v>717</v>
      </c>
      <c r="Y49" s="347"/>
      <c r="Z49" s="347"/>
      <c r="AA49" s="347" t="s">
        <v>695</v>
      </c>
      <c r="AB49" s="347"/>
      <c r="AC49" s="347"/>
      <c r="AD49" s="347"/>
      <c r="AE49" s="347" t="s">
        <v>695</v>
      </c>
      <c r="AF49" s="347"/>
      <c r="AG49" s="347"/>
      <c r="AH49" s="347"/>
      <c r="AI49" s="347" t="s">
        <v>695</v>
      </c>
      <c r="AJ49" s="347"/>
      <c r="AK49" s="796" t="s">
        <v>833</v>
      </c>
      <c r="AL49" s="806" t="s">
        <v>860</v>
      </c>
      <c r="AM49" s="807"/>
      <c r="AN49" s="796"/>
      <c r="AO49" s="796" t="s">
        <v>865</v>
      </c>
    </row>
    <row r="50" spans="1:42" ht="27" customHeight="1">
      <c r="A50" s="788"/>
      <c r="B50" s="788"/>
      <c r="C50" s="788"/>
      <c r="D50" s="784"/>
      <c r="E50" s="784"/>
      <c r="F50" s="784"/>
      <c r="G50" s="784"/>
      <c r="H50" s="784"/>
      <c r="I50" s="784"/>
      <c r="J50" s="784"/>
      <c r="K50" s="802"/>
      <c r="L50" s="802"/>
      <c r="M50" s="788"/>
      <c r="N50" s="788"/>
      <c r="O50" s="829"/>
      <c r="P50" s="805"/>
      <c r="Q50" s="797"/>
      <c r="R50" s="347">
        <v>0</v>
      </c>
      <c r="S50" s="349" t="s">
        <v>866</v>
      </c>
      <c r="T50" s="350">
        <v>730235</v>
      </c>
      <c r="U50" s="347" t="s">
        <v>717</v>
      </c>
      <c r="V50" s="354">
        <f>1000-807</f>
        <v>193</v>
      </c>
      <c r="W50" s="347" t="s">
        <v>717</v>
      </c>
      <c r="X50" s="347" t="s">
        <v>717</v>
      </c>
      <c r="Y50" s="347"/>
      <c r="Z50" s="347"/>
      <c r="AA50" s="347" t="s">
        <v>172</v>
      </c>
      <c r="AB50" s="347"/>
      <c r="AC50" s="347"/>
      <c r="AD50" s="347"/>
      <c r="AE50" s="347" t="s">
        <v>172</v>
      </c>
      <c r="AF50" s="347"/>
      <c r="AG50" s="347"/>
      <c r="AH50" s="347"/>
      <c r="AI50" s="347" t="s">
        <v>172</v>
      </c>
      <c r="AJ50" s="347"/>
      <c r="AK50" s="797"/>
      <c r="AL50" s="808"/>
      <c r="AM50" s="809"/>
      <c r="AN50" s="797"/>
      <c r="AO50" s="797"/>
    </row>
    <row r="51" spans="1:42" ht="102">
      <c r="A51" s="788"/>
      <c r="B51" s="788"/>
      <c r="C51" s="788"/>
      <c r="D51" s="784"/>
      <c r="E51" s="784"/>
      <c r="F51" s="784"/>
      <c r="G51" s="784"/>
      <c r="H51" s="784"/>
      <c r="I51" s="784"/>
      <c r="J51" s="784"/>
      <c r="K51" s="802"/>
      <c r="L51" s="802"/>
      <c r="M51" s="788"/>
      <c r="N51" s="788"/>
      <c r="O51" s="829"/>
      <c r="P51" s="819" t="s">
        <v>867</v>
      </c>
      <c r="Q51" s="796" t="s">
        <v>868</v>
      </c>
      <c r="R51" s="347">
        <v>0</v>
      </c>
      <c r="S51" s="349" t="s">
        <v>869</v>
      </c>
      <c r="T51" s="350">
        <v>730204</v>
      </c>
      <c r="U51" s="347" t="s">
        <v>717</v>
      </c>
      <c r="V51" s="347">
        <f>3000-510</f>
        <v>2490</v>
      </c>
      <c r="W51" s="347" t="s">
        <v>717</v>
      </c>
      <c r="X51" s="347" t="s">
        <v>717</v>
      </c>
      <c r="Y51" s="347"/>
      <c r="Z51" s="347"/>
      <c r="AA51" s="347"/>
      <c r="AB51" s="347"/>
      <c r="AC51" s="347"/>
      <c r="AD51" s="347"/>
      <c r="AE51" s="347"/>
      <c r="AF51" s="347"/>
      <c r="AG51" s="347" t="s">
        <v>695</v>
      </c>
      <c r="AH51" s="347"/>
      <c r="AI51" s="347"/>
      <c r="AJ51" s="347"/>
      <c r="AK51" s="796" t="s">
        <v>833</v>
      </c>
      <c r="AL51" s="806" t="s">
        <v>860</v>
      </c>
      <c r="AM51" s="807"/>
      <c r="AN51" s="816"/>
      <c r="AO51" s="796" t="s">
        <v>870</v>
      </c>
      <c r="AP51" s="500" t="s">
        <v>172</v>
      </c>
    </row>
    <row r="52" spans="1:42" ht="25.5">
      <c r="A52" s="788"/>
      <c r="B52" s="788"/>
      <c r="C52" s="788"/>
      <c r="D52" s="784"/>
      <c r="E52" s="784"/>
      <c r="F52" s="784"/>
      <c r="G52" s="784"/>
      <c r="H52" s="784"/>
      <c r="I52" s="784"/>
      <c r="J52" s="784"/>
      <c r="K52" s="802"/>
      <c r="L52" s="802"/>
      <c r="M52" s="788"/>
      <c r="N52" s="788"/>
      <c r="O52" s="829"/>
      <c r="P52" s="820"/>
      <c r="Q52" s="797"/>
      <c r="R52" s="347">
        <v>0</v>
      </c>
      <c r="S52" s="349" t="s">
        <v>871</v>
      </c>
      <c r="T52" s="360" t="s">
        <v>1267</v>
      </c>
      <c r="U52" s="347" t="s">
        <v>717</v>
      </c>
      <c r="V52" s="347">
        <v>1200</v>
      </c>
      <c r="W52" s="347" t="s">
        <v>717</v>
      </c>
      <c r="X52" s="347" t="s">
        <v>717</v>
      </c>
      <c r="Y52" s="356"/>
      <c r="Z52" s="356"/>
      <c r="AA52" s="356"/>
      <c r="AB52" s="356"/>
      <c r="AC52" s="356"/>
      <c r="AD52" s="356"/>
      <c r="AE52" s="356"/>
      <c r="AF52" s="356"/>
      <c r="AG52" s="356" t="s">
        <v>172</v>
      </c>
      <c r="AH52" s="356"/>
      <c r="AI52" s="356"/>
      <c r="AJ52" s="356"/>
      <c r="AK52" s="797"/>
      <c r="AL52" s="808"/>
      <c r="AM52" s="809"/>
      <c r="AN52" s="818"/>
      <c r="AO52" s="797"/>
    </row>
    <row r="53" spans="1:42" ht="25.5" hidden="1" customHeight="1">
      <c r="A53" s="788"/>
      <c r="B53" s="788"/>
      <c r="C53" s="788"/>
      <c r="D53" s="784"/>
      <c r="E53" s="784"/>
      <c r="F53" s="784"/>
      <c r="G53" s="784"/>
      <c r="H53" s="784"/>
      <c r="I53" s="784"/>
      <c r="J53" s="784"/>
      <c r="K53" s="802"/>
      <c r="L53" s="802"/>
      <c r="M53" s="788"/>
      <c r="N53" s="788"/>
      <c r="O53" s="829"/>
      <c r="P53" s="819" t="s">
        <v>872</v>
      </c>
      <c r="Q53" s="796" t="s">
        <v>873</v>
      </c>
      <c r="R53" s="347">
        <v>0</v>
      </c>
      <c r="S53" s="349" t="s">
        <v>874</v>
      </c>
      <c r="T53" s="360" t="s">
        <v>875</v>
      </c>
      <c r="U53" s="347" t="s">
        <v>717</v>
      </c>
      <c r="V53" s="354"/>
      <c r="W53" s="347" t="s">
        <v>717</v>
      </c>
      <c r="X53" s="347" t="s">
        <v>717</v>
      </c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 t="s">
        <v>695</v>
      </c>
      <c r="AJ53" s="356"/>
      <c r="AK53" s="796" t="s">
        <v>860</v>
      </c>
      <c r="AL53" s="798" t="s">
        <v>876</v>
      </c>
      <c r="AM53" s="799"/>
      <c r="AN53" s="816"/>
      <c r="AO53" s="796" t="s">
        <v>877</v>
      </c>
    </row>
    <row r="54" spans="1:42" ht="38.25">
      <c r="A54" s="788"/>
      <c r="B54" s="788"/>
      <c r="C54" s="788"/>
      <c r="D54" s="784"/>
      <c r="E54" s="784"/>
      <c r="F54" s="784"/>
      <c r="G54" s="784"/>
      <c r="H54" s="784"/>
      <c r="I54" s="784"/>
      <c r="J54" s="784"/>
      <c r="K54" s="802"/>
      <c r="L54" s="802"/>
      <c r="M54" s="788"/>
      <c r="N54" s="788"/>
      <c r="O54" s="829"/>
      <c r="P54" s="820"/>
      <c r="Q54" s="797"/>
      <c r="R54" s="347">
        <v>0</v>
      </c>
      <c r="S54" s="349" t="s">
        <v>866</v>
      </c>
      <c r="T54" s="350" t="s">
        <v>878</v>
      </c>
      <c r="U54" s="347" t="s">
        <v>717</v>
      </c>
      <c r="V54" s="354">
        <v>1000</v>
      </c>
      <c r="W54" s="347" t="s">
        <v>717</v>
      </c>
      <c r="X54" s="347" t="s">
        <v>717</v>
      </c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 t="s">
        <v>695</v>
      </c>
      <c r="AJ54" s="356"/>
      <c r="AK54" s="797"/>
      <c r="AL54" s="800"/>
      <c r="AM54" s="801"/>
      <c r="AN54" s="818"/>
      <c r="AO54" s="797"/>
    </row>
    <row r="55" spans="1:42" ht="30" customHeight="1">
      <c r="A55" s="788"/>
      <c r="B55" s="788"/>
      <c r="C55" s="788"/>
      <c r="D55" s="784"/>
      <c r="E55" s="784"/>
      <c r="F55" s="784"/>
      <c r="G55" s="784"/>
      <c r="H55" s="784"/>
      <c r="I55" s="784"/>
      <c r="J55" s="784"/>
      <c r="K55" s="802"/>
      <c r="L55" s="802"/>
      <c r="M55" s="788"/>
      <c r="N55" s="788"/>
      <c r="O55" s="829"/>
      <c r="P55" s="794" t="s">
        <v>879</v>
      </c>
      <c r="Q55" s="796" t="s">
        <v>880</v>
      </c>
      <c r="R55" s="347">
        <v>0</v>
      </c>
      <c r="S55" s="349" t="s">
        <v>881</v>
      </c>
      <c r="T55" s="350">
        <v>730235</v>
      </c>
      <c r="U55" s="347" t="s">
        <v>717</v>
      </c>
      <c r="V55" s="347">
        <v>500</v>
      </c>
      <c r="W55" s="347" t="s">
        <v>717</v>
      </c>
      <c r="X55" s="347" t="s">
        <v>717</v>
      </c>
      <c r="Y55" s="356"/>
      <c r="Z55" s="356"/>
      <c r="AA55" s="356"/>
      <c r="AB55" s="356"/>
      <c r="AC55" s="356"/>
      <c r="AD55" s="356"/>
      <c r="AE55" s="356"/>
      <c r="AF55" s="356"/>
      <c r="AG55" s="356"/>
      <c r="AH55" s="356" t="s">
        <v>695</v>
      </c>
      <c r="AI55" s="356"/>
      <c r="AJ55" s="356"/>
      <c r="AK55" s="796" t="s">
        <v>833</v>
      </c>
      <c r="AL55" s="806" t="s">
        <v>860</v>
      </c>
      <c r="AM55" s="807"/>
      <c r="AN55" s="816"/>
      <c r="AO55" s="796" t="s">
        <v>877</v>
      </c>
    </row>
    <row r="56" spans="1:42" ht="63.75">
      <c r="A56" s="788"/>
      <c r="B56" s="788"/>
      <c r="C56" s="788"/>
      <c r="D56" s="784"/>
      <c r="E56" s="784"/>
      <c r="F56" s="784"/>
      <c r="G56" s="784"/>
      <c r="H56" s="784"/>
      <c r="I56" s="784"/>
      <c r="J56" s="784"/>
      <c r="K56" s="802"/>
      <c r="L56" s="802"/>
      <c r="M56" s="788"/>
      <c r="N56" s="788"/>
      <c r="O56" s="829"/>
      <c r="P56" s="795"/>
      <c r="Q56" s="797"/>
      <c r="R56" s="347">
        <v>0</v>
      </c>
      <c r="S56" s="349" t="s">
        <v>882</v>
      </c>
      <c r="T56" s="350">
        <v>730824</v>
      </c>
      <c r="U56" s="347" t="s">
        <v>717</v>
      </c>
      <c r="V56" s="347">
        <f>2000+2000</f>
        <v>4000</v>
      </c>
      <c r="W56" s="347" t="s">
        <v>717</v>
      </c>
      <c r="X56" s="347" t="s">
        <v>717</v>
      </c>
      <c r="Y56" s="356"/>
      <c r="Z56" s="356"/>
      <c r="AA56" s="356"/>
      <c r="AB56" s="356"/>
      <c r="AC56" s="356"/>
      <c r="AD56" s="356"/>
      <c r="AE56" s="356"/>
      <c r="AF56" s="356"/>
      <c r="AG56" s="356"/>
      <c r="AH56" s="356" t="s">
        <v>695</v>
      </c>
      <c r="AI56" s="356"/>
      <c r="AJ56" s="356"/>
      <c r="AK56" s="797"/>
      <c r="AL56" s="808"/>
      <c r="AM56" s="809"/>
      <c r="AN56" s="818"/>
      <c r="AO56" s="797"/>
    </row>
    <row r="57" spans="1:42" ht="44.25" customHeight="1">
      <c r="A57" s="788"/>
      <c r="B57" s="788"/>
      <c r="C57" s="788"/>
      <c r="D57" s="784"/>
      <c r="E57" s="784"/>
      <c r="F57" s="784"/>
      <c r="G57" s="784"/>
      <c r="H57" s="784"/>
      <c r="I57" s="784"/>
      <c r="J57" s="784"/>
      <c r="K57" s="802"/>
      <c r="L57" s="802"/>
      <c r="M57" s="788"/>
      <c r="N57" s="788"/>
      <c r="O57" s="829"/>
      <c r="P57" s="361" t="s">
        <v>883</v>
      </c>
      <c r="Q57" s="349" t="s">
        <v>672</v>
      </c>
      <c r="R57" s="347">
        <v>0</v>
      </c>
      <c r="S57" s="349" t="s">
        <v>715</v>
      </c>
      <c r="T57" s="346">
        <v>730205</v>
      </c>
      <c r="U57" s="347" t="s">
        <v>717</v>
      </c>
      <c r="V57" s="347">
        <f>6000-3000</f>
        <v>3000</v>
      </c>
      <c r="W57" s="347" t="s">
        <v>717</v>
      </c>
      <c r="X57" s="347" t="s">
        <v>717</v>
      </c>
      <c r="Y57" s="356"/>
      <c r="Z57" s="356"/>
      <c r="AA57" s="356"/>
      <c r="AB57" s="356" t="s">
        <v>695</v>
      </c>
      <c r="AC57" s="356"/>
      <c r="AD57" s="356"/>
      <c r="AE57" s="356"/>
      <c r="AF57" s="356"/>
      <c r="AG57" s="356"/>
      <c r="AH57" s="347"/>
      <c r="AI57" s="356" t="s">
        <v>695</v>
      </c>
      <c r="AJ57" s="356"/>
      <c r="AK57" s="359" t="s">
        <v>884</v>
      </c>
      <c r="AL57" s="793" t="s">
        <v>885</v>
      </c>
      <c r="AM57" s="793"/>
      <c r="AN57" s="356"/>
      <c r="AO57" s="349" t="s">
        <v>877</v>
      </c>
    </row>
    <row r="58" spans="1:42" ht="28.5" customHeight="1">
      <c r="A58" s="788"/>
      <c r="B58" s="788"/>
      <c r="C58" s="788"/>
      <c r="D58" s="784"/>
      <c r="E58" s="784"/>
      <c r="F58" s="784"/>
      <c r="G58" s="784"/>
      <c r="H58" s="784"/>
      <c r="I58" s="784"/>
      <c r="J58" s="784"/>
      <c r="K58" s="802"/>
      <c r="L58" s="802"/>
      <c r="M58" s="788"/>
      <c r="N58" s="788"/>
      <c r="O58" s="829"/>
      <c r="P58" s="794" t="s">
        <v>886</v>
      </c>
      <c r="Q58" s="793" t="s">
        <v>887</v>
      </c>
      <c r="R58" s="347">
        <v>0</v>
      </c>
      <c r="S58" s="349" t="s">
        <v>888</v>
      </c>
      <c r="T58" s="347">
        <v>730811</v>
      </c>
      <c r="U58" s="347" t="s">
        <v>717</v>
      </c>
      <c r="V58" s="347">
        <v>0.01</v>
      </c>
      <c r="W58" s="347" t="s">
        <v>717</v>
      </c>
      <c r="X58" s="347" t="s">
        <v>717</v>
      </c>
      <c r="Y58" s="356"/>
      <c r="Z58" s="356"/>
      <c r="AA58" s="356"/>
      <c r="AB58" s="356"/>
      <c r="AC58" s="356"/>
      <c r="AD58" s="356"/>
      <c r="AE58" s="356"/>
      <c r="AF58" s="356"/>
      <c r="AG58" s="356"/>
      <c r="AH58" s="347"/>
      <c r="AI58" s="356"/>
      <c r="AJ58" s="356"/>
      <c r="AK58" s="796" t="s">
        <v>833</v>
      </c>
      <c r="AL58" s="798" t="s">
        <v>876</v>
      </c>
      <c r="AM58" s="799"/>
      <c r="AN58" s="816"/>
      <c r="AO58" s="796" t="s">
        <v>847</v>
      </c>
    </row>
    <row r="59" spans="1:42" ht="28.5" customHeight="1">
      <c r="A59" s="788"/>
      <c r="B59" s="788"/>
      <c r="C59" s="788"/>
      <c r="D59" s="784"/>
      <c r="E59" s="784"/>
      <c r="F59" s="784"/>
      <c r="G59" s="784"/>
      <c r="H59" s="784"/>
      <c r="I59" s="784"/>
      <c r="J59" s="784"/>
      <c r="K59" s="802"/>
      <c r="L59" s="802"/>
      <c r="M59" s="788"/>
      <c r="N59" s="788"/>
      <c r="O59" s="829"/>
      <c r="P59" s="795"/>
      <c r="Q59" s="793"/>
      <c r="R59" s="347">
        <v>0</v>
      </c>
      <c r="S59" s="349" t="s">
        <v>776</v>
      </c>
      <c r="T59" s="350">
        <v>730606</v>
      </c>
      <c r="U59" s="347" t="s">
        <v>717</v>
      </c>
      <c r="V59" s="354">
        <v>10000</v>
      </c>
      <c r="W59" s="347" t="s">
        <v>717</v>
      </c>
      <c r="X59" s="347" t="s">
        <v>717</v>
      </c>
      <c r="Y59" s="356"/>
      <c r="Z59" s="356"/>
      <c r="AA59" s="356" t="s">
        <v>695</v>
      </c>
      <c r="AB59" s="356"/>
      <c r="AC59" s="356"/>
      <c r="AD59" s="356" t="s">
        <v>695</v>
      </c>
      <c r="AE59" s="356"/>
      <c r="AF59" s="356"/>
      <c r="AG59" s="356" t="s">
        <v>695</v>
      </c>
      <c r="AH59" s="356"/>
      <c r="AI59" s="356"/>
      <c r="AJ59" s="356"/>
      <c r="AK59" s="797"/>
      <c r="AL59" s="800"/>
      <c r="AM59" s="801"/>
      <c r="AN59" s="818"/>
      <c r="AO59" s="797"/>
    </row>
    <row r="60" spans="1:42" ht="25.5">
      <c r="A60" s="826" t="s">
        <v>889</v>
      </c>
      <c r="B60" s="826" t="s">
        <v>163</v>
      </c>
      <c r="C60" s="826" t="s">
        <v>39</v>
      </c>
      <c r="D60" s="826" t="s">
        <v>890</v>
      </c>
      <c r="E60" s="826" t="s">
        <v>891</v>
      </c>
      <c r="F60" s="826" t="s">
        <v>892</v>
      </c>
      <c r="G60" s="826" t="s">
        <v>893</v>
      </c>
      <c r="H60" s="826" t="s">
        <v>894</v>
      </c>
      <c r="I60" s="826" t="s">
        <v>284</v>
      </c>
      <c r="J60" s="826" t="s">
        <v>895</v>
      </c>
      <c r="K60" s="785"/>
      <c r="L60" s="789"/>
      <c r="M60" s="789"/>
      <c r="N60" s="789" t="s">
        <v>695</v>
      </c>
      <c r="O60" s="843" t="s">
        <v>896</v>
      </c>
      <c r="P60" s="362" t="s">
        <v>897</v>
      </c>
      <c r="Q60" s="363" t="s">
        <v>898</v>
      </c>
      <c r="R60" s="364">
        <v>0</v>
      </c>
      <c r="S60" s="363" t="s">
        <v>776</v>
      </c>
      <c r="T60" s="365" t="s">
        <v>899</v>
      </c>
      <c r="U60" s="364" t="s">
        <v>171</v>
      </c>
      <c r="V60" s="366">
        <v>12000</v>
      </c>
      <c r="W60" s="364" t="s">
        <v>171</v>
      </c>
      <c r="X60" s="364" t="s">
        <v>171</v>
      </c>
      <c r="Y60" s="367"/>
      <c r="Z60" s="368"/>
      <c r="AA60" s="368" t="s">
        <v>172</v>
      </c>
      <c r="AB60" s="368"/>
      <c r="AC60" s="368"/>
      <c r="AD60" s="368" t="s">
        <v>172</v>
      </c>
      <c r="AE60" s="367"/>
      <c r="AF60" s="367"/>
      <c r="AG60" s="367" t="s">
        <v>172</v>
      </c>
      <c r="AH60" s="367"/>
      <c r="AI60" s="367"/>
      <c r="AJ60" s="367" t="s">
        <v>172</v>
      </c>
      <c r="AK60" s="364" t="s">
        <v>900</v>
      </c>
      <c r="AL60" s="837" t="s">
        <v>901</v>
      </c>
      <c r="AM60" s="838"/>
      <c r="AN60" s="362"/>
      <c r="AO60" s="364" t="s">
        <v>902</v>
      </c>
    </row>
    <row r="61" spans="1:42" ht="25.5">
      <c r="A61" s="827"/>
      <c r="B61" s="827"/>
      <c r="C61" s="827"/>
      <c r="D61" s="827"/>
      <c r="E61" s="827"/>
      <c r="F61" s="827"/>
      <c r="G61" s="827"/>
      <c r="H61" s="827"/>
      <c r="I61" s="827"/>
      <c r="J61" s="827"/>
      <c r="K61" s="786"/>
      <c r="L61" s="790"/>
      <c r="M61" s="790"/>
      <c r="N61" s="790"/>
      <c r="O61" s="843"/>
      <c r="P61" s="363" t="s">
        <v>903</v>
      </c>
      <c r="Q61" s="362" t="s">
        <v>904</v>
      </c>
      <c r="R61" s="369">
        <v>0</v>
      </c>
      <c r="S61" s="363" t="s">
        <v>715</v>
      </c>
      <c r="T61" s="369">
        <v>730205</v>
      </c>
      <c r="U61" s="369" t="s">
        <v>171</v>
      </c>
      <c r="V61" s="366">
        <v>7500</v>
      </c>
      <c r="W61" s="364" t="s">
        <v>171</v>
      </c>
      <c r="X61" s="364" t="s">
        <v>171</v>
      </c>
      <c r="Y61" s="367"/>
      <c r="Z61" s="367" t="s">
        <v>172</v>
      </c>
      <c r="AA61" s="367"/>
      <c r="AB61" s="367"/>
      <c r="AC61" s="367"/>
      <c r="AD61" s="367"/>
      <c r="AE61" s="369"/>
      <c r="AF61" s="367"/>
      <c r="AG61" s="367"/>
      <c r="AH61" s="367"/>
      <c r="AI61" s="367"/>
      <c r="AJ61" s="367"/>
      <c r="AK61" s="364" t="s">
        <v>900</v>
      </c>
      <c r="AL61" s="837" t="s">
        <v>901</v>
      </c>
      <c r="AM61" s="838"/>
      <c r="AN61" s="364"/>
      <c r="AO61" s="364" t="s">
        <v>905</v>
      </c>
    </row>
    <row r="62" spans="1:42" ht="38.25">
      <c r="A62" s="827"/>
      <c r="B62" s="827"/>
      <c r="C62" s="827"/>
      <c r="D62" s="827"/>
      <c r="E62" s="827"/>
      <c r="F62" s="827"/>
      <c r="G62" s="827"/>
      <c r="H62" s="827"/>
      <c r="I62" s="827"/>
      <c r="J62" s="827"/>
      <c r="K62" s="786"/>
      <c r="L62" s="790"/>
      <c r="M62" s="790"/>
      <c r="N62" s="790"/>
      <c r="O62" s="751" t="s">
        <v>906</v>
      </c>
      <c r="P62" s="751" t="s">
        <v>907</v>
      </c>
      <c r="Q62" s="362" t="s">
        <v>908</v>
      </c>
      <c r="R62" s="369">
        <v>0</v>
      </c>
      <c r="S62" s="362" t="s">
        <v>909</v>
      </c>
      <c r="T62" s="365" t="s">
        <v>1264</v>
      </c>
      <c r="U62" s="369" t="s">
        <v>171</v>
      </c>
      <c r="V62" s="366">
        <f>43000-34944.56</f>
        <v>8055.4400000000023</v>
      </c>
      <c r="W62" s="364" t="s">
        <v>171</v>
      </c>
      <c r="X62" s="364" t="s">
        <v>171</v>
      </c>
      <c r="Y62" s="367" t="s">
        <v>172</v>
      </c>
      <c r="Z62" s="367" t="s">
        <v>172</v>
      </c>
      <c r="AA62" s="369" t="s">
        <v>172</v>
      </c>
      <c r="AB62" s="369" t="s">
        <v>172</v>
      </c>
      <c r="AC62" s="367" t="s">
        <v>172</v>
      </c>
      <c r="AD62" s="367" t="s">
        <v>172</v>
      </c>
      <c r="AE62" s="367" t="s">
        <v>172</v>
      </c>
      <c r="AF62" s="367" t="s">
        <v>172</v>
      </c>
      <c r="AG62" s="367" t="s">
        <v>172</v>
      </c>
      <c r="AH62" s="367" t="s">
        <v>172</v>
      </c>
      <c r="AI62" s="367" t="s">
        <v>172</v>
      </c>
      <c r="AJ62" s="367" t="s">
        <v>172</v>
      </c>
      <c r="AK62" s="364" t="s">
        <v>900</v>
      </c>
      <c r="AL62" s="837" t="s">
        <v>901</v>
      </c>
      <c r="AM62" s="838"/>
      <c r="AN62" s="364"/>
      <c r="AO62" s="364" t="s">
        <v>910</v>
      </c>
    </row>
    <row r="63" spans="1:42" s="488" customFormat="1" ht="38.25">
      <c r="A63" s="827"/>
      <c r="B63" s="827"/>
      <c r="C63" s="827"/>
      <c r="D63" s="827"/>
      <c r="E63" s="827"/>
      <c r="F63" s="827"/>
      <c r="G63" s="827"/>
      <c r="H63" s="827"/>
      <c r="I63" s="827"/>
      <c r="J63" s="827"/>
      <c r="K63" s="786"/>
      <c r="L63" s="790"/>
      <c r="M63" s="790"/>
      <c r="N63" s="790"/>
      <c r="O63" s="839"/>
      <c r="P63" s="752"/>
      <c r="Q63" s="362" t="s">
        <v>1292</v>
      </c>
      <c r="R63" s="369">
        <v>0</v>
      </c>
      <c r="S63" s="362" t="s">
        <v>1290</v>
      </c>
      <c r="T63" s="365" t="s">
        <v>1291</v>
      </c>
      <c r="U63" s="369"/>
      <c r="V63" s="366">
        <v>27764.799999999999</v>
      </c>
      <c r="W63" s="487"/>
      <c r="X63" s="487"/>
      <c r="Y63" s="367"/>
      <c r="Z63" s="367"/>
      <c r="AA63" s="369"/>
      <c r="AB63" s="369"/>
      <c r="AC63" s="367"/>
      <c r="AD63" s="367"/>
      <c r="AE63" s="367"/>
      <c r="AF63" s="367"/>
      <c r="AG63" s="367"/>
      <c r="AH63" s="367"/>
      <c r="AI63" s="367"/>
      <c r="AJ63" s="367"/>
      <c r="AK63" s="489" t="s">
        <v>900</v>
      </c>
      <c r="AL63" s="485"/>
      <c r="AM63" s="486"/>
      <c r="AN63" s="487"/>
      <c r="AO63" s="489" t="s">
        <v>910</v>
      </c>
    </row>
    <row r="64" spans="1:42" ht="25.5">
      <c r="A64" s="827"/>
      <c r="B64" s="827"/>
      <c r="C64" s="827"/>
      <c r="D64" s="827"/>
      <c r="E64" s="827"/>
      <c r="F64" s="827"/>
      <c r="G64" s="827"/>
      <c r="H64" s="827"/>
      <c r="I64" s="827"/>
      <c r="J64" s="827"/>
      <c r="K64" s="786"/>
      <c r="L64" s="790"/>
      <c r="M64" s="790"/>
      <c r="N64" s="790"/>
      <c r="O64" s="839"/>
      <c r="P64" s="362" t="s">
        <v>911</v>
      </c>
      <c r="Q64" s="362" t="s">
        <v>912</v>
      </c>
      <c r="R64" s="369">
        <v>0</v>
      </c>
      <c r="S64" s="362" t="s">
        <v>913</v>
      </c>
      <c r="T64" s="370" t="s">
        <v>914</v>
      </c>
      <c r="U64" s="369" t="s">
        <v>171</v>
      </c>
      <c r="V64" s="366">
        <v>3000</v>
      </c>
      <c r="W64" s="364" t="s">
        <v>171</v>
      </c>
      <c r="X64" s="364" t="s">
        <v>171</v>
      </c>
      <c r="Y64" s="367" t="s">
        <v>172</v>
      </c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4" t="s">
        <v>900</v>
      </c>
      <c r="AL64" s="837" t="s">
        <v>901</v>
      </c>
      <c r="AM64" s="838"/>
      <c r="AN64" s="367"/>
      <c r="AO64" s="364" t="s">
        <v>905</v>
      </c>
    </row>
    <row r="65" spans="1:42" s="483" customFormat="1" ht="47.25" customHeight="1">
      <c r="A65" s="827"/>
      <c r="B65" s="827"/>
      <c r="C65" s="827"/>
      <c r="D65" s="827"/>
      <c r="E65" s="827"/>
      <c r="F65" s="827"/>
      <c r="G65" s="827"/>
      <c r="H65" s="827"/>
      <c r="I65" s="827"/>
      <c r="J65" s="827"/>
      <c r="K65" s="786"/>
      <c r="L65" s="790"/>
      <c r="M65" s="790"/>
      <c r="N65" s="790"/>
      <c r="O65" s="752"/>
      <c r="P65" s="362" t="s">
        <v>1287</v>
      </c>
      <c r="Q65" s="362" t="s">
        <v>1289</v>
      </c>
      <c r="R65" s="369">
        <v>0</v>
      </c>
      <c r="S65" s="484" t="s">
        <v>856</v>
      </c>
      <c r="T65" s="370" t="s">
        <v>1288</v>
      </c>
      <c r="U65" s="369" t="s">
        <v>171</v>
      </c>
      <c r="V65" s="366">
        <v>7179.76</v>
      </c>
      <c r="W65" s="480"/>
      <c r="X65" s="480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480" t="s">
        <v>900</v>
      </c>
      <c r="AL65" s="481"/>
      <c r="AM65" s="482"/>
      <c r="AN65" s="367"/>
      <c r="AO65" s="480"/>
    </row>
    <row r="66" spans="1:42" ht="36" customHeight="1">
      <c r="A66" s="828"/>
      <c r="B66" s="828"/>
      <c r="C66" s="828"/>
      <c r="D66" s="828"/>
      <c r="E66" s="828"/>
      <c r="F66" s="828"/>
      <c r="G66" s="828"/>
      <c r="H66" s="828"/>
      <c r="I66" s="828"/>
      <c r="J66" s="828"/>
      <c r="K66" s="787"/>
      <c r="L66" s="791"/>
      <c r="M66" s="791"/>
      <c r="N66" s="791"/>
      <c r="O66" s="362" t="s">
        <v>915</v>
      </c>
      <c r="P66" s="362" t="s">
        <v>916</v>
      </c>
      <c r="Q66" s="362" t="s">
        <v>917</v>
      </c>
      <c r="R66" s="369">
        <v>0</v>
      </c>
      <c r="S66" s="363" t="s">
        <v>715</v>
      </c>
      <c r="T66" s="369">
        <v>730205</v>
      </c>
      <c r="U66" s="369" t="s">
        <v>171</v>
      </c>
      <c r="V66" s="366">
        <v>2500</v>
      </c>
      <c r="W66" s="369" t="s">
        <v>171</v>
      </c>
      <c r="X66" s="369" t="s">
        <v>171</v>
      </c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4" t="s">
        <v>918</v>
      </c>
      <c r="AL66" s="837" t="s">
        <v>919</v>
      </c>
      <c r="AM66" s="838"/>
      <c r="AN66" s="367"/>
      <c r="AO66" s="364" t="s">
        <v>902</v>
      </c>
    </row>
    <row r="67" spans="1:42" ht="25.5">
      <c r="A67" s="525" t="s">
        <v>730</v>
      </c>
      <c r="B67" s="525" t="s">
        <v>678</v>
      </c>
      <c r="C67" s="525" t="s">
        <v>39</v>
      </c>
      <c r="D67" s="525" t="s">
        <v>920</v>
      </c>
      <c r="E67" s="525" t="s">
        <v>921</v>
      </c>
      <c r="F67" s="525" t="s">
        <v>922</v>
      </c>
      <c r="G67" s="525" t="s">
        <v>923</v>
      </c>
      <c r="H67" s="525" t="s">
        <v>924</v>
      </c>
      <c r="I67" s="840" t="s">
        <v>284</v>
      </c>
      <c r="J67" s="840"/>
      <c r="K67" s="840"/>
      <c r="L67" s="840"/>
      <c r="M67" s="840" t="s">
        <v>695</v>
      </c>
      <c r="N67" s="841"/>
      <c r="O67" s="842" t="s">
        <v>173</v>
      </c>
      <c r="P67" s="371" t="s">
        <v>925</v>
      </c>
      <c r="Q67" s="371" t="s">
        <v>926</v>
      </c>
      <c r="R67" s="372">
        <v>0</v>
      </c>
      <c r="S67" s="373" t="s">
        <v>75</v>
      </c>
      <c r="T67" s="374" t="s">
        <v>801</v>
      </c>
      <c r="U67" s="372" t="s">
        <v>171</v>
      </c>
      <c r="V67" s="375">
        <v>0.01</v>
      </c>
      <c r="W67" s="372" t="s">
        <v>171</v>
      </c>
      <c r="X67" s="372" t="s">
        <v>171</v>
      </c>
      <c r="Y67" s="375"/>
      <c r="Z67" s="375"/>
      <c r="AA67" s="375" t="s">
        <v>695</v>
      </c>
      <c r="AB67" s="375"/>
      <c r="AC67" s="375"/>
      <c r="AD67" s="375" t="s">
        <v>695</v>
      </c>
      <c r="AE67" s="375"/>
      <c r="AF67" s="375"/>
      <c r="AG67" s="375" t="s">
        <v>695</v>
      </c>
      <c r="AH67" s="375"/>
      <c r="AI67" s="375"/>
      <c r="AJ67" s="375" t="s">
        <v>695</v>
      </c>
      <c r="AK67" s="371" t="s">
        <v>927</v>
      </c>
      <c r="AL67" s="832" t="s">
        <v>876</v>
      </c>
      <c r="AM67" s="833"/>
      <c r="AN67" s="375"/>
      <c r="AO67" s="371" t="s">
        <v>928</v>
      </c>
    </row>
    <row r="68" spans="1:42" ht="25.5">
      <c r="A68" s="525"/>
      <c r="B68" s="525"/>
      <c r="C68" s="525"/>
      <c r="D68" s="525"/>
      <c r="E68" s="525"/>
      <c r="F68" s="525"/>
      <c r="G68" s="525"/>
      <c r="H68" s="525"/>
      <c r="I68" s="840"/>
      <c r="J68" s="840"/>
      <c r="K68" s="840"/>
      <c r="L68" s="840"/>
      <c r="M68" s="840"/>
      <c r="N68" s="841"/>
      <c r="O68" s="842"/>
      <c r="P68" s="371" t="s">
        <v>925</v>
      </c>
      <c r="Q68" s="371" t="s">
        <v>929</v>
      </c>
      <c r="R68" s="372">
        <v>0</v>
      </c>
      <c r="S68" s="373" t="s">
        <v>441</v>
      </c>
      <c r="T68" s="376">
        <v>730805</v>
      </c>
      <c r="U68" s="372" t="s">
        <v>171</v>
      </c>
      <c r="V68" s="375">
        <v>0.01</v>
      </c>
      <c r="W68" s="372" t="s">
        <v>171</v>
      </c>
      <c r="X68" s="372" t="s">
        <v>171</v>
      </c>
      <c r="Y68" s="375"/>
      <c r="Z68" s="375"/>
      <c r="AA68" s="375" t="s">
        <v>695</v>
      </c>
      <c r="AB68" s="375"/>
      <c r="AC68" s="375"/>
      <c r="AD68" s="375" t="s">
        <v>695</v>
      </c>
      <c r="AE68" s="375"/>
      <c r="AF68" s="375"/>
      <c r="AG68" s="375" t="s">
        <v>695</v>
      </c>
      <c r="AH68" s="375"/>
      <c r="AI68" s="375"/>
      <c r="AJ68" s="375" t="s">
        <v>695</v>
      </c>
      <c r="AK68" s="371" t="s">
        <v>927</v>
      </c>
      <c r="AL68" s="832" t="s">
        <v>876</v>
      </c>
      <c r="AM68" s="833"/>
      <c r="AN68" s="375"/>
      <c r="AO68" s="371" t="s">
        <v>928</v>
      </c>
    </row>
    <row r="69" spans="1:42" ht="76.5">
      <c r="A69" s="525"/>
      <c r="B69" s="525"/>
      <c r="C69" s="525"/>
      <c r="D69" s="525"/>
      <c r="E69" s="525"/>
      <c r="F69" s="525"/>
      <c r="G69" s="525"/>
      <c r="H69" s="525"/>
      <c r="I69" s="840"/>
      <c r="J69" s="840"/>
      <c r="K69" s="840"/>
      <c r="L69" s="840"/>
      <c r="M69" s="840"/>
      <c r="N69" s="841"/>
      <c r="O69" s="842"/>
      <c r="P69" s="371" t="s">
        <v>925</v>
      </c>
      <c r="Q69" s="371" t="s">
        <v>930</v>
      </c>
      <c r="R69" s="372">
        <v>0</v>
      </c>
      <c r="S69" s="377" t="s">
        <v>931</v>
      </c>
      <c r="T69" s="378">
        <v>730824</v>
      </c>
      <c r="U69" s="372" t="s">
        <v>171</v>
      </c>
      <c r="V69" s="375">
        <v>100</v>
      </c>
      <c r="W69" s="372" t="s">
        <v>171</v>
      </c>
      <c r="X69" s="372" t="s">
        <v>171</v>
      </c>
      <c r="Y69" s="375"/>
      <c r="Z69" s="375"/>
      <c r="AA69" s="375"/>
      <c r="AB69" s="375"/>
      <c r="AC69" s="375"/>
      <c r="AD69" s="375" t="s">
        <v>695</v>
      </c>
      <c r="AE69" s="375"/>
      <c r="AF69" s="375"/>
      <c r="AG69" s="375"/>
      <c r="AH69" s="375"/>
      <c r="AI69" s="375"/>
      <c r="AJ69" s="375" t="s">
        <v>695</v>
      </c>
      <c r="AK69" s="371" t="s">
        <v>932</v>
      </c>
      <c r="AL69" s="836" t="s">
        <v>876</v>
      </c>
      <c r="AM69" s="836"/>
      <c r="AN69" s="375"/>
      <c r="AO69" s="375" t="s">
        <v>110</v>
      </c>
    </row>
    <row r="70" spans="1:42" ht="25.5">
      <c r="A70" s="525"/>
      <c r="B70" s="525"/>
      <c r="C70" s="525"/>
      <c r="D70" s="525"/>
      <c r="E70" s="525"/>
      <c r="F70" s="525"/>
      <c r="G70" s="525"/>
      <c r="H70" s="525"/>
      <c r="I70" s="840"/>
      <c r="J70" s="840"/>
      <c r="K70" s="840"/>
      <c r="L70" s="840"/>
      <c r="M70" s="840"/>
      <c r="N70" s="841"/>
      <c r="O70" s="842"/>
      <c r="P70" s="371" t="s">
        <v>925</v>
      </c>
      <c r="Q70" s="371" t="s">
        <v>933</v>
      </c>
      <c r="R70" s="372">
        <v>0</v>
      </c>
      <c r="S70" s="377" t="s">
        <v>934</v>
      </c>
      <c r="T70" s="376">
        <v>730303</v>
      </c>
      <c r="U70" s="372" t="s">
        <v>171</v>
      </c>
      <c r="V70" s="375">
        <v>400</v>
      </c>
      <c r="W70" s="372" t="s">
        <v>171</v>
      </c>
      <c r="X70" s="372" t="s">
        <v>171</v>
      </c>
      <c r="Y70" s="375" t="s">
        <v>695</v>
      </c>
      <c r="Z70" s="375" t="s">
        <v>695</v>
      </c>
      <c r="AA70" s="375" t="s">
        <v>695</v>
      </c>
      <c r="AB70" s="375" t="s">
        <v>695</v>
      </c>
      <c r="AC70" s="375" t="s">
        <v>695</v>
      </c>
      <c r="AD70" s="375" t="s">
        <v>695</v>
      </c>
      <c r="AE70" s="375" t="s">
        <v>695</v>
      </c>
      <c r="AF70" s="375" t="s">
        <v>695</v>
      </c>
      <c r="AG70" s="375" t="s">
        <v>695</v>
      </c>
      <c r="AH70" s="375" t="s">
        <v>695</v>
      </c>
      <c r="AI70" s="375" t="s">
        <v>695</v>
      </c>
      <c r="AJ70" s="375" t="s">
        <v>695</v>
      </c>
      <c r="AK70" s="371" t="s">
        <v>932</v>
      </c>
      <c r="AL70" s="832" t="s">
        <v>876</v>
      </c>
      <c r="AM70" s="833"/>
      <c r="AN70" s="375"/>
      <c r="AO70" s="375" t="s">
        <v>110</v>
      </c>
    </row>
    <row r="71" spans="1:42" ht="25.5">
      <c r="A71" s="525"/>
      <c r="B71" s="525"/>
      <c r="C71" s="525"/>
      <c r="D71" s="525"/>
      <c r="E71" s="525"/>
      <c r="F71" s="525"/>
      <c r="G71" s="525"/>
      <c r="H71" s="525"/>
      <c r="I71" s="840"/>
      <c r="J71" s="840"/>
      <c r="K71" s="840"/>
      <c r="L71" s="840"/>
      <c r="M71" s="840"/>
      <c r="N71" s="841"/>
      <c r="O71" s="842"/>
      <c r="P71" s="371" t="s">
        <v>925</v>
      </c>
      <c r="Q71" s="371" t="s">
        <v>935</v>
      </c>
      <c r="R71" s="372">
        <v>0</v>
      </c>
      <c r="S71" s="373" t="s">
        <v>936</v>
      </c>
      <c r="T71" s="378">
        <v>730201</v>
      </c>
      <c r="U71" s="372" t="s">
        <v>171</v>
      </c>
      <c r="V71" s="375">
        <v>1000</v>
      </c>
      <c r="W71" s="372" t="s">
        <v>171</v>
      </c>
      <c r="X71" s="372" t="s">
        <v>171</v>
      </c>
      <c r="Y71" s="375" t="s">
        <v>695</v>
      </c>
      <c r="Z71" s="375" t="s">
        <v>695</v>
      </c>
      <c r="AA71" s="375" t="s">
        <v>695</v>
      </c>
      <c r="AB71" s="375" t="s">
        <v>695</v>
      </c>
      <c r="AC71" s="375" t="s">
        <v>695</v>
      </c>
      <c r="AD71" s="375" t="s">
        <v>695</v>
      </c>
      <c r="AE71" s="375" t="s">
        <v>695</v>
      </c>
      <c r="AF71" s="375" t="s">
        <v>695</v>
      </c>
      <c r="AG71" s="375" t="s">
        <v>695</v>
      </c>
      <c r="AH71" s="375" t="s">
        <v>695</v>
      </c>
      <c r="AI71" s="375" t="s">
        <v>695</v>
      </c>
      <c r="AJ71" s="375" t="s">
        <v>695</v>
      </c>
      <c r="AK71" s="371" t="s">
        <v>932</v>
      </c>
      <c r="AL71" s="832" t="s">
        <v>876</v>
      </c>
      <c r="AM71" s="833"/>
      <c r="AN71" s="375"/>
      <c r="AO71" s="375" t="s">
        <v>110</v>
      </c>
    </row>
    <row r="72" spans="1:42" ht="25.5">
      <c r="A72" s="525"/>
      <c r="B72" s="525"/>
      <c r="C72" s="525"/>
      <c r="D72" s="525"/>
      <c r="E72" s="525"/>
      <c r="F72" s="525"/>
      <c r="G72" s="525"/>
      <c r="H72" s="525"/>
      <c r="I72" s="840"/>
      <c r="J72" s="840"/>
      <c r="K72" s="840"/>
      <c r="L72" s="840"/>
      <c r="M72" s="840"/>
      <c r="N72" s="841"/>
      <c r="O72" s="842"/>
      <c r="P72" s="371" t="s">
        <v>925</v>
      </c>
      <c r="Q72" s="371" t="s">
        <v>937</v>
      </c>
      <c r="R72" s="372">
        <v>0</v>
      </c>
      <c r="S72" s="373" t="s">
        <v>541</v>
      </c>
      <c r="T72" s="378" t="s">
        <v>938</v>
      </c>
      <c r="U72" s="372" t="s">
        <v>171</v>
      </c>
      <c r="V72" s="375">
        <v>500</v>
      </c>
      <c r="W72" s="372" t="s">
        <v>171</v>
      </c>
      <c r="X72" s="372" t="s">
        <v>171</v>
      </c>
      <c r="Y72" s="375"/>
      <c r="Z72" s="375"/>
      <c r="AA72" s="375"/>
      <c r="AB72" s="375" t="s">
        <v>695</v>
      </c>
      <c r="AC72" s="375"/>
      <c r="AD72" s="375"/>
      <c r="AE72" s="375"/>
      <c r="AF72" s="375" t="s">
        <v>695</v>
      </c>
      <c r="AG72" s="375"/>
      <c r="AH72" s="375"/>
      <c r="AI72" s="375"/>
      <c r="AJ72" s="375"/>
      <c r="AK72" s="371" t="s">
        <v>927</v>
      </c>
      <c r="AL72" s="832" t="s">
        <v>876</v>
      </c>
      <c r="AM72" s="833"/>
      <c r="AN72" s="375"/>
      <c r="AO72" s="375" t="s">
        <v>110</v>
      </c>
    </row>
    <row r="73" spans="1:42" ht="25.5">
      <c r="A73" s="525"/>
      <c r="B73" s="525"/>
      <c r="C73" s="525"/>
      <c r="D73" s="525"/>
      <c r="E73" s="525"/>
      <c r="F73" s="525"/>
      <c r="G73" s="525"/>
      <c r="H73" s="525"/>
      <c r="I73" s="840"/>
      <c r="J73" s="840"/>
      <c r="K73" s="840"/>
      <c r="L73" s="840"/>
      <c r="M73" s="840"/>
      <c r="N73" s="841"/>
      <c r="O73" s="842"/>
      <c r="P73" s="371" t="s">
        <v>925</v>
      </c>
      <c r="Q73" s="371" t="s">
        <v>939</v>
      </c>
      <c r="R73" s="372">
        <v>0</v>
      </c>
      <c r="S73" s="377" t="s">
        <v>940</v>
      </c>
      <c r="T73" s="378" t="s">
        <v>941</v>
      </c>
      <c r="U73" s="372" t="s">
        <v>171</v>
      </c>
      <c r="V73" s="375">
        <v>0.01</v>
      </c>
      <c r="W73" s="372" t="s">
        <v>171</v>
      </c>
      <c r="X73" s="372" t="s">
        <v>171</v>
      </c>
      <c r="Y73" s="375"/>
      <c r="Z73" s="375"/>
      <c r="AA73" s="375"/>
      <c r="AB73" s="375"/>
      <c r="AC73" s="375"/>
      <c r="AD73" s="375"/>
      <c r="AE73" s="375" t="s">
        <v>695</v>
      </c>
      <c r="AF73" s="375"/>
      <c r="AG73" s="375"/>
      <c r="AH73" s="375"/>
      <c r="AI73" s="375"/>
      <c r="AJ73" s="375" t="s">
        <v>695</v>
      </c>
      <c r="AK73" s="371" t="s">
        <v>927</v>
      </c>
      <c r="AL73" s="832" t="s">
        <v>876</v>
      </c>
      <c r="AM73" s="833"/>
      <c r="AN73" s="375"/>
      <c r="AO73" s="371" t="s">
        <v>928</v>
      </c>
    </row>
    <row r="74" spans="1:42" ht="51">
      <c r="A74" s="525"/>
      <c r="B74" s="525"/>
      <c r="C74" s="525"/>
      <c r="D74" s="525"/>
      <c r="E74" s="525"/>
      <c r="F74" s="525"/>
      <c r="G74" s="525"/>
      <c r="H74" s="525"/>
      <c r="I74" s="840"/>
      <c r="J74" s="840"/>
      <c r="K74" s="840"/>
      <c r="L74" s="840"/>
      <c r="M74" s="840"/>
      <c r="N74" s="841"/>
      <c r="O74" s="842"/>
      <c r="P74" s="371" t="s">
        <v>925</v>
      </c>
      <c r="Q74" s="371" t="s">
        <v>942</v>
      </c>
      <c r="R74" s="372">
        <v>0</v>
      </c>
      <c r="S74" s="377" t="s">
        <v>356</v>
      </c>
      <c r="T74" s="376" t="s">
        <v>943</v>
      </c>
      <c r="U74" s="372" t="s">
        <v>171</v>
      </c>
      <c r="V74" s="375">
        <v>100</v>
      </c>
      <c r="W74" s="372" t="s">
        <v>171</v>
      </c>
      <c r="X74" s="372" t="s">
        <v>171</v>
      </c>
      <c r="Y74" s="375"/>
      <c r="Z74" s="375"/>
      <c r="AA74" s="375"/>
      <c r="AB74" s="375"/>
      <c r="AC74" s="375" t="s">
        <v>695</v>
      </c>
      <c r="AD74" s="375"/>
      <c r="AE74" s="375"/>
      <c r="AF74" s="375"/>
      <c r="AG74" s="375" t="s">
        <v>695</v>
      </c>
      <c r="AH74" s="375"/>
      <c r="AI74" s="375"/>
      <c r="AJ74" s="375"/>
      <c r="AK74" s="371" t="s">
        <v>927</v>
      </c>
      <c r="AL74" s="832" t="s">
        <v>876</v>
      </c>
      <c r="AM74" s="833"/>
      <c r="AN74" s="375"/>
      <c r="AO74" s="375" t="s">
        <v>110</v>
      </c>
    </row>
    <row r="75" spans="1:42" ht="25.5">
      <c r="A75" s="525"/>
      <c r="B75" s="525"/>
      <c r="C75" s="525"/>
      <c r="D75" s="525"/>
      <c r="E75" s="525"/>
      <c r="F75" s="525"/>
      <c r="G75" s="525"/>
      <c r="H75" s="525"/>
      <c r="I75" s="840"/>
      <c r="J75" s="840"/>
      <c r="K75" s="840"/>
      <c r="L75" s="840"/>
      <c r="M75" s="840"/>
      <c r="N75" s="841"/>
      <c r="O75" s="842"/>
      <c r="P75" s="371" t="s">
        <v>925</v>
      </c>
      <c r="Q75" s="375" t="s">
        <v>944</v>
      </c>
      <c r="R75" s="372">
        <v>0</v>
      </c>
      <c r="S75" s="373" t="s">
        <v>945</v>
      </c>
      <c r="T75" s="379" t="s">
        <v>807</v>
      </c>
      <c r="U75" s="372" t="s">
        <v>171</v>
      </c>
      <c r="V75" s="375">
        <v>200</v>
      </c>
      <c r="W75" s="372" t="s">
        <v>171</v>
      </c>
      <c r="X75" s="372" t="s">
        <v>171</v>
      </c>
      <c r="Y75" s="375"/>
      <c r="Z75" s="375"/>
      <c r="AA75" s="375"/>
      <c r="AB75" s="375" t="s">
        <v>695</v>
      </c>
      <c r="AC75" s="375"/>
      <c r="AD75" s="375"/>
      <c r="AE75" s="375" t="s">
        <v>695</v>
      </c>
      <c r="AF75" s="375"/>
      <c r="AG75" s="375"/>
      <c r="AH75" s="375" t="s">
        <v>695</v>
      </c>
      <c r="AI75" s="375"/>
      <c r="AJ75" s="375"/>
      <c r="AK75" s="371" t="s">
        <v>927</v>
      </c>
      <c r="AL75" s="832" t="s">
        <v>876</v>
      </c>
      <c r="AM75" s="833"/>
      <c r="AN75" s="375"/>
      <c r="AO75" s="375" t="s">
        <v>110</v>
      </c>
    </row>
    <row r="76" spans="1:42" ht="25.5">
      <c r="A76" s="525"/>
      <c r="B76" s="525"/>
      <c r="C76" s="525"/>
      <c r="D76" s="525"/>
      <c r="E76" s="525"/>
      <c r="F76" s="525"/>
      <c r="G76" s="525"/>
      <c r="H76" s="525"/>
      <c r="I76" s="840"/>
      <c r="J76" s="840"/>
      <c r="K76" s="840"/>
      <c r="L76" s="840"/>
      <c r="M76" s="840"/>
      <c r="N76" s="841"/>
      <c r="O76" s="842"/>
      <c r="P76" s="371" t="s">
        <v>925</v>
      </c>
      <c r="Q76" s="371" t="s">
        <v>942</v>
      </c>
      <c r="R76" s="372">
        <v>0</v>
      </c>
      <c r="S76" s="373" t="s">
        <v>946</v>
      </c>
      <c r="T76" s="378" t="s">
        <v>947</v>
      </c>
      <c r="U76" s="372" t="s">
        <v>171</v>
      </c>
      <c r="V76" s="375">
        <v>200</v>
      </c>
      <c r="W76" s="372" t="s">
        <v>171</v>
      </c>
      <c r="X76" s="372" t="s">
        <v>171</v>
      </c>
      <c r="Y76" s="375"/>
      <c r="Z76" s="375"/>
      <c r="AA76" s="375"/>
      <c r="AB76" s="375" t="s">
        <v>695</v>
      </c>
      <c r="AC76" s="375"/>
      <c r="AD76" s="375"/>
      <c r="AE76" s="375" t="s">
        <v>695</v>
      </c>
      <c r="AF76" s="375"/>
      <c r="AG76" s="375"/>
      <c r="AH76" s="375" t="s">
        <v>695</v>
      </c>
      <c r="AI76" s="375"/>
      <c r="AJ76" s="375"/>
      <c r="AK76" s="371" t="s">
        <v>927</v>
      </c>
      <c r="AL76" s="832" t="s">
        <v>876</v>
      </c>
      <c r="AM76" s="833"/>
      <c r="AN76" s="375"/>
      <c r="AO76" s="375" t="s">
        <v>110</v>
      </c>
      <c r="AP76" s="500" t="s">
        <v>172</v>
      </c>
    </row>
    <row r="77" spans="1:42">
      <c r="A77" s="525"/>
      <c r="B77" s="525"/>
      <c r="C77" s="525"/>
      <c r="D77" s="525"/>
      <c r="E77" s="525"/>
      <c r="F77" s="525"/>
      <c r="G77" s="525"/>
      <c r="H77" s="525"/>
      <c r="I77" s="840"/>
      <c r="J77" s="840"/>
      <c r="K77" s="840"/>
      <c r="L77" s="840"/>
      <c r="M77" s="840"/>
      <c r="N77" s="841"/>
      <c r="O77" s="842"/>
      <c r="P77" s="371" t="s">
        <v>925</v>
      </c>
      <c r="Q77" s="373" t="s">
        <v>948</v>
      </c>
      <c r="R77" s="372">
        <v>0</v>
      </c>
      <c r="S77" s="377" t="s">
        <v>724</v>
      </c>
      <c r="T77" s="378" t="s">
        <v>949</v>
      </c>
      <c r="U77" s="372" t="s">
        <v>171</v>
      </c>
      <c r="V77" s="380">
        <f>3000-3000</f>
        <v>0</v>
      </c>
      <c r="W77" s="380" t="s">
        <v>171</v>
      </c>
      <c r="X77" s="380" t="s">
        <v>171</v>
      </c>
      <c r="Y77" s="375"/>
      <c r="Z77" s="375"/>
      <c r="AA77" s="375" t="s">
        <v>172</v>
      </c>
      <c r="AB77" s="375"/>
      <c r="AC77" s="375"/>
      <c r="AD77" s="375" t="s">
        <v>172</v>
      </c>
      <c r="AE77" s="375"/>
      <c r="AF77" s="375"/>
      <c r="AG77" s="375" t="s">
        <v>172</v>
      </c>
      <c r="AH77" s="375"/>
      <c r="AI77" s="375"/>
      <c r="AJ77" s="375" t="s">
        <v>172</v>
      </c>
      <c r="AK77" s="380"/>
      <c r="AL77" s="834" t="s">
        <v>901</v>
      </c>
      <c r="AM77" s="835"/>
      <c r="AN77" s="371"/>
      <c r="AO77" s="380" t="s">
        <v>902</v>
      </c>
    </row>
    <row r="78" spans="1:42">
      <c r="V78" s="381">
        <f>SUM(V8:V77)</f>
        <v>412921.76</v>
      </c>
    </row>
    <row r="82" spans="16:16">
      <c r="P82" s="107"/>
    </row>
    <row r="83" spans="16:16">
      <c r="P83" s="107"/>
    </row>
    <row r="84" spans="16:16">
      <c r="P84" s="107"/>
    </row>
    <row r="85" spans="16:16">
      <c r="P85" s="107"/>
    </row>
    <row r="86" spans="16:16">
      <c r="P86" s="112"/>
    </row>
    <row r="87" spans="16:16">
      <c r="P87" s="107"/>
    </row>
    <row r="88" spans="16:16">
      <c r="P88" s="107"/>
    </row>
    <row r="89" spans="16:16">
      <c r="P89" s="107"/>
    </row>
  </sheetData>
  <mergeCells count="246">
    <mergeCell ref="O62:O65"/>
    <mergeCell ref="A23:A28"/>
    <mergeCell ref="J67:J77"/>
    <mergeCell ref="K67:K77"/>
    <mergeCell ref="L67:L77"/>
    <mergeCell ref="M67:M77"/>
    <mergeCell ref="N67:N77"/>
    <mergeCell ref="O67:O77"/>
    <mergeCell ref="A67:A77"/>
    <mergeCell ref="B67:B77"/>
    <mergeCell ref="C67:C77"/>
    <mergeCell ref="D67:D77"/>
    <mergeCell ref="E67:E77"/>
    <mergeCell ref="F67:F77"/>
    <mergeCell ref="G67:G77"/>
    <mergeCell ref="H67:H77"/>
    <mergeCell ref="I67:I77"/>
    <mergeCell ref="J60:J66"/>
    <mergeCell ref="K60:K66"/>
    <mergeCell ref="L60:L66"/>
    <mergeCell ref="M60:M66"/>
    <mergeCell ref="N60:N66"/>
    <mergeCell ref="O60:O61"/>
    <mergeCell ref="N34:N59"/>
    <mergeCell ref="AL73:AM73"/>
    <mergeCell ref="AL74:AM74"/>
    <mergeCell ref="AL75:AM75"/>
    <mergeCell ref="AL76:AM76"/>
    <mergeCell ref="AL77:AM77"/>
    <mergeCell ref="AL67:AM67"/>
    <mergeCell ref="AL68:AM68"/>
    <mergeCell ref="AL69:AM69"/>
    <mergeCell ref="AL60:AM60"/>
    <mergeCell ref="AL61:AM61"/>
    <mergeCell ref="AL70:AM70"/>
    <mergeCell ref="AL71:AM71"/>
    <mergeCell ref="AL72:AM72"/>
    <mergeCell ref="AL66:AM66"/>
    <mergeCell ref="AL62:AM62"/>
    <mergeCell ref="AL64:AM64"/>
    <mergeCell ref="AO58:AO59"/>
    <mergeCell ref="A60:A66"/>
    <mergeCell ref="B60:B66"/>
    <mergeCell ref="C60:C66"/>
    <mergeCell ref="D60:D66"/>
    <mergeCell ref="E60:E66"/>
    <mergeCell ref="F60:F66"/>
    <mergeCell ref="G60:G66"/>
    <mergeCell ref="H60:H66"/>
    <mergeCell ref="I60:I66"/>
    <mergeCell ref="O34:O59"/>
    <mergeCell ref="AL34:AM34"/>
    <mergeCell ref="B35:B59"/>
    <mergeCell ref="C35:C59"/>
    <mergeCell ref="P35:P40"/>
    <mergeCell ref="AL35:AM35"/>
    <mergeCell ref="Q36:Q40"/>
    <mergeCell ref="R36:R40"/>
    <mergeCell ref="S36:S40"/>
    <mergeCell ref="T36:T40"/>
    <mergeCell ref="I34:I59"/>
    <mergeCell ref="AA36:AA40"/>
    <mergeCell ref="AB36:AB40"/>
    <mergeCell ref="AC36:AC40"/>
    <mergeCell ref="AN58:AN59"/>
    <mergeCell ref="P55:P56"/>
    <mergeCell ref="Q55:Q56"/>
    <mergeCell ref="AK55:AK56"/>
    <mergeCell ref="AL55:AM56"/>
    <mergeCell ref="AN55:AN56"/>
    <mergeCell ref="AD36:AD40"/>
    <mergeCell ref="AE36:AE40"/>
    <mergeCell ref="AF36:AF40"/>
    <mergeCell ref="U36:U40"/>
    <mergeCell ref="V36:V40"/>
    <mergeCell ref="W36:W40"/>
    <mergeCell ref="X36:X40"/>
    <mergeCell ref="P42:P44"/>
    <mergeCell ref="AO55:AO56"/>
    <mergeCell ref="P53:P54"/>
    <mergeCell ref="Q53:Q54"/>
    <mergeCell ref="AK53:AK54"/>
    <mergeCell ref="AL53:AM54"/>
    <mergeCell ref="AN53:AN54"/>
    <mergeCell ref="AO53:AO54"/>
    <mergeCell ref="P51:P52"/>
    <mergeCell ref="Q51:Q52"/>
    <mergeCell ref="AK51:AK52"/>
    <mergeCell ref="AL51:AM52"/>
    <mergeCell ref="AN51:AN52"/>
    <mergeCell ref="AO51:AO52"/>
    <mergeCell ref="AO45:AO47"/>
    <mergeCell ref="AL48:AM48"/>
    <mergeCell ref="P49:P50"/>
    <mergeCell ref="Q49:Q50"/>
    <mergeCell ref="AK49:AK50"/>
    <mergeCell ref="AL49:AM50"/>
    <mergeCell ref="AN49:AN50"/>
    <mergeCell ref="AO49:AO50"/>
    <mergeCell ref="AN36:AN40"/>
    <mergeCell ref="AO36:AO40"/>
    <mergeCell ref="AL41:AM41"/>
    <mergeCell ref="AL43:AM43"/>
    <mergeCell ref="AL44:AM44"/>
    <mergeCell ref="P45:P47"/>
    <mergeCell ref="Q45:Q47"/>
    <mergeCell ref="AK45:AK47"/>
    <mergeCell ref="AL45:AM47"/>
    <mergeCell ref="AN45:AN47"/>
    <mergeCell ref="AG36:AG40"/>
    <mergeCell ref="AH36:AH40"/>
    <mergeCell ref="AI36:AI40"/>
    <mergeCell ref="AJ36:AJ40"/>
    <mergeCell ref="AK36:AK40"/>
    <mergeCell ref="AL36:AM40"/>
    <mergeCell ref="A34:A59"/>
    <mergeCell ref="D34:D59"/>
    <mergeCell ref="E34:E59"/>
    <mergeCell ref="F34:F59"/>
    <mergeCell ref="G34:G59"/>
    <mergeCell ref="H34:H59"/>
    <mergeCell ref="J34:J59"/>
    <mergeCell ref="K34:K59"/>
    <mergeCell ref="L34:L59"/>
    <mergeCell ref="M34:M59"/>
    <mergeCell ref="L29:L33"/>
    <mergeCell ref="M29:M33"/>
    <mergeCell ref="N29:N33"/>
    <mergeCell ref="AL29:AM29"/>
    <mergeCell ref="AL30:AM30"/>
    <mergeCell ref="AL31:AM31"/>
    <mergeCell ref="AL32:AM32"/>
    <mergeCell ref="AL33:AM33"/>
    <mergeCell ref="Y36:Y40"/>
    <mergeCell ref="Z36:Z40"/>
    <mergeCell ref="AL57:AM57"/>
    <mergeCell ref="P58:P59"/>
    <mergeCell ref="Q58:Q59"/>
    <mergeCell ref="AK58:AK59"/>
    <mergeCell ref="AL58:AM59"/>
    <mergeCell ref="A29:A33"/>
    <mergeCell ref="B29:B33"/>
    <mergeCell ref="C29:C33"/>
    <mergeCell ref="D29:D33"/>
    <mergeCell ref="E29:E33"/>
    <mergeCell ref="L24:L28"/>
    <mergeCell ref="M24:M28"/>
    <mergeCell ref="N24:N28"/>
    <mergeCell ref="O25:O26"/>
    <mergeCell ref="F29:F33"/>
    <mergeCell ref="G29:G33"/>
    <mergeCell ref="H29:H33"/>
    <mergeCell ref="I29:I33"/>
    <mergeCell ref="J29:J33"/>
    <mergeCell ref="K29:K33"/>
    <mergeCell ref="AN22:AN24"/>
    <mergeCell ref="AO22:AO24"/>
    <mergeCell ref="F24:F28"/>
    <mergeCell ref="G24:G28"/>
    <mergeCell ref="H24:H28"/>
    <mergeCell ref="I24:I28"/>
    <mergeCell ref="J24:J28"/>
    <mergeCell ref="AL16:AM16"/>
    <mergeCell ref="AL17:AM17"/>
    <mergeCell ref="AL19:AM19"/>
    <mergeCell ref="AL20:AM20"/>
    <mergeCell ref="AL25:AM26"/>
    <mergeCell ref="AN25:AN26"/>
    <mergeCell ref="AO25:AO26"/>
    <mergeCell ref="AL27:AM27"/>
    <mergeCell ref="AL28:AM28"/>
    <mergeCell ref="P25:P26"/>
    <mergeCell ref="AK25:AK26"/>
    <mergeCell ref="A21:A22"/>
    <mergeCell ref="AL21:AM21"/>
    <mergeCell ref="O22:O24"/>
    <mergeCell ref="P22:P24"/>
    <mergeCell ref="Q22:Q24"/>
    <mergeCell ref="AK22:AK24"/>
    <mergeCell ref="I8:I21"/>
    <mergeCell ref="J8:J21"/>
    <mergeCell ref="K8:K21"/>
    <mergeCell ref="L8:L21"/>
    <mergeCell ref="M8:M21"/>
    <mergeCell ref="N8:N21"/>
    <mergeCell ref="A8:A11"/>
    <mergeCell ref="B8:B28"/>
    <mergeCell ref="C8:C28"/>
    <mergeCell ref="D8:D28"/>
    <mergeCell ref="E8:E28"/>
    <mergeCell ref="F8:F21"/>
    <mergeCell ref="G8:G21"/>
    <mergeCell ref="H8:H21"/>
    <mergeCell ref="AL22:AM24"/>
    <mergeCell ref="AN9:AN12"/>
    <mergeCell ref="AO9:AO12"/>
    <mergeCell ref="AL13:AM13"/>
    <mergeCell ref="AL14:AM14"/>
    <mergeCell ref="AL15:AM15"/>
    <mergeCell ref="AF9:AF12"/>
    <mergeCell ref="AG9:AG12"/>
    <mergeCell ref="AH9:AH12"/>
    <mergeCell ref="AI9:AI12"/>
    <mergeCell ref="AJ9:AJ12"/>
    <mergeCell ref="AK9:AK12"/>
    <mergeCell ref="R6:R7"/>
    <mergeCell ref="T6:T7"/>
    <mergeCell ref="U6:X6"/>
    <mergeCell ref="Y6:AJ6"/>
    <mergeCell ref="AL8:AM8"/>
    <mergeCell ref="O9:O12"/>
    <mergeCell ref="P9:P12"/>
    <mergeCell ref="Q9:Q12"/>
    <mergeCell ref="Y9:Y12"/>
    <mergeCell ref="Z9:Z12"/>
    <mergeCell ref="AA9:AA12"/>
    <mergeCell ref="AB9:AB12"/>
    <mergeCell ref="AC9:AC12"/>
    <mergeCell ref="AD9:AD12"/>
    <mergeCell ref="AL9:AM12"/>
    <mergeCell ref="Q6:Q7"/>
    <mergeCell ref="S6:S7"/>
    <mergeCell ref="P62:P63"/>
    <mergeCell ref="K24:K28"/>
    <mergeCell ref="O2:X2"/>
    <mergeCell ref="B4:AO4"/>
    <mergeCell ref="A5:A7"/>
    <mergeCell ref="B5:B7"/>
    <mergeCell ref="C5:C7"/>
    <mergeCell ref="D5:D7"/>
    <mergeCell ref="E5:E7"/>
    <mergeCell ref="F5:N5"/>
    <mergeCell ref="O5:Q5"/>
    <mergeCell ref="R5:AJ5"/>
    <mergeCell ref="AK5:AM5"/>
    <mergeCell ref="AN5:AO5"/>
    <mergeCell ref="F6:F7"/>
    <mergeCell ref="G6:G7"/>
    <mergeCell ref="H6:H7"/>
    <mergeCell ref="I6:I7"/>
    <mergeCell ref="J6:J7"/>
    <mergeCell ref="K6:N6"/>
    <mergeCell ref="O6:O7"/>
    <mergeCell ref="P6:P7"/>
    <mergeCell ref="AL6:AM6"/>
    <mergeCell ref="AL7:AM7"/>
  </mergeCells>
  <pageMargins left="0.11811023622047245" right="0.11811023622047245" top="0.31496062992125984" bottom="0.31496062992125984" header="0.31496062992125984" footer="0.31496062992125984"/>
  <pageSetup paperSize="9" scale="6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117"/>
  <sheetViews>
    <sheetView tabSelected="1" topLeftCell="E31" zoomScale="85" zoomScaleNormal="85" workbookViewId="0">
      <selection activeCell="AR39" sqref="AR39"/>
    </sheetView>
  </sheetViews>
  <sheetFormatPr baseColWidth="10" defaultColWidth="11.5703125" defaultRowHeight="12"/>
  <cols>
    <col min="1" max="1" width="0" style="49" hidden="1" customWidth="1"/>
    <col min="2" max="2" width="17.5703125" style="49" hidden="1" customWidth="1"/>
    <col min="3" max="3" width="23.42578125" style="49" hidden="1" customWidth="1"/>
    <col min="4" max="4" width="12.42578125" style="49" hidden="1" customWidth="1"/>
    <col min="5" max="5" width="12.85546875" style="49" customWidth="1"/>
    <col min="6" max="6" width="11.5703125" style="49" customWidth="1"/>
    <col min="7" max="7" width="14.5703125" style="49" customWidth="1"/>
    <col min="8" max="9" width="12.140625" style="49" hidden="1" customWidth="1"/>
    <col min="10" max="10" width="12.42578125" style="49" hidden="1" customWidth="1"/>
    <col min="11" max="14" width="3.42578125" style="49" hidden="1" customWidth="1"/>
    <col min="15" max="15" width="11.5703125" style="49"/>
    <col min="16" max="16" width="15.85546875" style="49" customWidth="1"/>
    <col min="17" max="17" width="22.42578125" style="49" customWidth="1"/>
    <col min="18" max="18" width="12.85546875" style="49" bestFit="1" customWidth="1"/>
    <col min="19" max="19" width="15.5703125" style="49" customWidth="1"/>
    <col min="20" max="20" width="11.5703125" style="59" bestFit="1" customWidth="1"/>
    <col min="21" max="21" width="11.5703125" style="49"/>
    <col min="22" max="22" width="11.5703125" style="59" bestFit="1" customWidth="1"/>
    <col min="23" max="23" width="13.140625" style="49" hidden="1" customWidth="1"/>
    <col min="24" max="24" width="0" style="49" hidden="1" customWidth="1"/>
    <col min="25" max="36" width="3.42578125" style="49" hidden="1" customWidth="1"/>
    <col min="37" max="37" width="11.5703125" style="49"/>
    <col min="38" max="38" width="12.85546875" style="49" customWidth="1"/>
    <col min="39" max="39" width="11.5703125" style="49"/>
    <col min="40" max="40" width="15.42578125" style="49" hidden="1" customWidth="1"/>
    <col min="41" max="41" width="19" style="49" customWidth="1"/>
    <col min="42" max="16384" width="11.5703125" style="49"/>
  </cols>
  <sheetData>
    <row r="2" spans="1:42" ht="11.45" customHeight="1">
      <c r="A2" s="890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B2" s="891"/>
      <c r="AC2" s="891"/>
      <c r="AD2" s="891"/>
      <c r="AE2" s="891"/>
      <c r="AF2" s="891"/>
      <c r="AG2" s="891"/>
      <c r="AH2" s="891"/>
      <c r="AI2" s="891"/>
      <c r="AJ2" s="891"/>
      <c r="AK2" s="891"/>
      <c r="AL2" s="891"/>
      <c r="AM2" s="891"/>
      <c r="AN2" s="891"/>
      <c r="AO2" s="892"/>
      <c r="AP2" s="48"/>
    </row>
    <row r="3" spans="1:42" ht="11.45" customHeight="1">
      <c r="A3" s="893"/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5"/>
      <c r="AP3" s="48"/>
    </row>
    <row r="4" spans="1:42" ht="23.45" customHeight="1">
      <c r="A4" s="896" t="s">
        <v>0</v>
      </c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8"/>
      <c r="AP4" s="48"/>
    </row>
    <row r="5" spans="1:42" ht="33.950000000000003" customHeight="1">
      <c r="A5" s="587" t="s">
        <v>34</v>
      </c>
      <c r="B5" s="587" t="s">
        <v>1</v>
      </c>
      <c r="C5" s="571" t="s">
        <v>2</v>
      </c>
      <c r="D5" s="571" t="s">
        <v>3</v>
      </c>
      <c r="E5" s="571" t="s">
        <v>4</v>
      </c>
      <c r="F5" s="571" t="s">
        <v>5</v>
      </c>
      <c r="G5" s="571"/>
      <c r="H5" s="571"/>
      <c r="I5" s="571"/>
      <c r="J5" s="571"/>
      <c r="K5" s="571"/>
      <c r="L5" s="571"/>
      <c r="M5" s="571"/>
      <c r="N5" s="571"/>
      <c r="O5" s="571" t="s">
        <v>6</v>
      </c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 t="s">
        <v>7</v>
      </c>
      <c r="AL5" s="571"/>
      <c r="AM5" s="571"/>
      <c r="AN5" s="571" t="s">
        <v>8</v>
      </c>
      <c r="AO5" s="571"/>
      <c r="AP5" s="48"/>
    </row>
    <row r="6" spans="1:42" ht="36.6" customHeight="1">
      <c r="A6" s="587"/>
      <c r="B6" s="587"/>
      <c r="C6" s="571"/>
      <c r="D6" s="571"/>
      <c r="E6" s="571"/>
      <c r="F6" s="571" t="s">
        <v>9</v>
      </c>
      <c r="G6" s="571" t="s">
        <v>10</v>
      </c>
      <c r="H6" s="571" t="s">
        <v>11</v>
      </c>
      <c r="I6" s="571" t="s">
        <v>12</v>
      </c>
      <c r="J6" s="571" t="s">
        <v>13</v>
      </c>
      <c r="K6" s="571" t="s">
        <v>14</v>
      </c>
      <c r="L6" s="571"/>
      <c r="M6" s="571"/>
      <c r="N6" s="571"/>
      <c r="O6" s="571" t="s">
        <v>15</v>
      </c>
      <c r="P6" s="571" t="s">
        <v>16</v>
      </c>
      <c r="Q6" s="571" t="s">
        <v>17</v>
      </c>
      <c r="R6" s="571" t="s">
        <v>18</v>
      </c>
      <c r="S6" s="571" t="s">
        <v>19</v>
      </c>
      <c r="T6" s="571" t="s">
        <v>20</v>
      </c>
      <c r="U6" s="571" t="s">
        <v>21</v>
      </c>
      <c r="V6" s="571"/>
      <c r="W6" s="571"/>
      <c r="X6" s="571"/>
      <c r="Y6" s="571" t="s">
        <v>22</v>
      </c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 t="s">
        <v>23</v>
      </c>
      <c r="AL6" s="571" t="s">
        <v>24</v>
      </c>
      <c r="AM6" s="571"/>
      <c r="AN6" s="571" t="s">
        <v>25</v>
      </c>
      <c r="AO6" s="571" t="s">
        <v>35</v>
      </c>
      <c r="AP6" s="48"/>
    </row>
    <row r="7" spans="1:42" ht="24">
      <c r="A7" s="587"/>
      <c r="B7" s="587"/>
      <c r="C7" s="571"/>
      <c r="D7" s="571"/>
      <c r="E7" s="571"/>
      <c r="F7" s="571"/>
      <c r="G7" s="571"/>
      <c r="H7" s="571"/>
      <c r="I7" s="571"/>
      <c r="J7" s="571"/>
      <c r="K7" s="2" t="s">
        <v>26</v>
      </c>
      <c r="L7" s="2" t="s">
        <v>27</v>
      </c>
      <c r="M7" s="2" t="s">
        <v>28</v>
      </c>
      <c r="N7" s="2" t="s">
        <v>29</v>
      </c>
      <c r="O7" s="571"/>
      <c r="P7" s="571"/>
      <c r="Q7" s="571"/>
      <c r="R7" s="571"/>
      <c r="S7" s="571"/>
      <c r="T7" s="571"/>
      <c r="U7" s="13" t="s">
        <v>30</v>
      </c>
      <c r="V7" s="13" t="s">
        <v>31</v>
      </c>
      <c r="W7" s="13" t="s">
        <v>32</v>
      </c>
      <c r="X7" s="13" t="s">
        <v>33</v>
      </c>
      <c r="Y7" s="8">
        <v>1</v>
      </c>
      <c r="Z7" s="8">
        <v>2</v>
      </c>
      <c r="AA7" s="8">
        <v>3</v>
      </c>
      <c r="AB7" s="8">
        <v>4</v>
      </c>
      <c r="AC7" s="8">
        <v>5</v>
      </c>
      <c r="AD7" s="8">
        <v>6</v>
      </c>
      <c r="AE7" s="8">
        <v>7</v>
      </c>
      <c r="AF7" s="8">
        <v>8</v>
      </c>
      <c r="AG7" s="8">
        <v>9</v>
      </c>
      <c r="AH7" s="8">
        <v>10</v>
      </c>
      <c r="AI7" s="8">
        <v>11</v>
      </c>
      <c r="AJ7" s="8">
        <v>12</v>
      </c>
      <c r="AK7" s="571"/>
      <c r="AL7" s="571"/>
      <c r="AM7" s="571"/>
      <c r="AN7" s="571"/>
      <c r="AO7" s="571"/>
      <c r="AP7" s="48"/>
    </row>
    <row r="8" spans="1:42" s="52" customFormat="1" ht="34.35" customHeight="1">
      <c r="A8" s="847" t="s">
        <v>431</v>
      </c>
      <c r="B8" s="747" t="s">
        <v>432</v>
      </c>
      <c r="C8" s="747" t="s">
        <v>433</v>
      </c>
      <c r="D8" s="886"/>
      <c r="E8" s="885" t="s">
        <v>434</v>
      </c>
      <c r="F8" s="885" t="s">
        <v>435</v>
      </c>
      <c r="G8" s="885" t="s">
        <v>436</v>
      </c>
      <c r="H8" s="885" t="s">
        <v>437</v>
      </c>
      <c r="I8" s="885" t="s">
        <v>264</v>
      </c>
      <c r="J8" s="888"/>
      <c r="K8" s="885"/>
      <c r="L8" s="885" t="s">
        <v>172</v>
      </c>
      <c r="M8" s="885"/>
      <c r="N8" s="885" t="s">
        <v>172</v>
      </c>
      <c r="O8" s="887" t="s">
        <v>438</v>
      </c>
      <c r="P8" s="887" t="s">
        <v>439</v>
      </c>
      <c r="Q8" s="410" t="s">
        <v>440</v>
      </c>
      <c r="R8" s="411"/>
      <c r="S8" s="410" t="s">
        <v>441</v>
      </c>
      <c r="T8" s="412">
        <v>730805</v>
      </c>
      <c r="U8" s="411"/>
      <c r="V8" s="413">
        <v>0.01</v>
      </c>
      <c r="W8" s="411"/>
      <c r="X8" s="411"/>
      <c r="Y8" s="412"/>
      <c r="Z8" s="412" t="s">
        <v>172</v>
      </c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885" t="s">
        <v>442</v>
      </c>
      <c r="AL8" s="885" t="s">
        <v>443</v>
      </c>
      <c r="AM8" s="885" t="s">
        <v>444</v>
      </c>
      <c r="AN8" s="885"/>
      <c r="AO8" s="885" t="s">
        <v>445</v>
      </c>
      <c r="AP8" s="51"/>
    </row>
    <row r="9" spans="1:42" s="52" customFormat="1" ht="24">
      <c r="A9" s="847"/>
      <c r="B9" s="747"/>
      <c r="C9" s="747"/>
      <c r="D9" s="886"/>
      <c r="E9" s="885"/>
      <c r="F9" s="885"/>
      <c r="G9" s="885"/>
      <c r="H9" s="885"/>
      <c r="I9" s="885"/>
      <c r="J9" s="888"/>
      <c r="K9" s="885"/>
      <c r="L9" s="885"/>
      <c r="M9" s="885"/>
      <c r="N9" s="885"/>
      <c r="O9" s="887"/>
      <c r="P9" s="887"/>
      <c r="Q9" s="410" t="s">
        <v>446</v>
      </c>
      <c r="R9" s="411"/>
      <c r="S9" s="410" t="s">
        <v>75</v>
      </c>
      <c r="T9" s="412">
        <v>730804</v>
      </c>
      <c r="U9" s="411"/>
      <c r="V9" s="413">
        <v>0.01</v>
      </c>
      <c r="W9" s="411"/>
      <c r="X9" s="411"/>
      <c r="Y9" s="412"/>
      <c r="Z9" s="412" t="s">
        <v>172</v>
      </c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885"/>
      <c r="AL9" s="885"/>
      <c r="AM9" s="885"/>
      <c r="AN9" s="885"/>
      <c r="AO9" s="885"/>
      <c r="AP9" s="51"/>
    </row>
    <row r="10" spans="1:42" s="52" customFormat="1" ht="24">
      <c r="A10" s="847"/>
      <c r="B10" s="747"/>
      <c r="C10" s="747"/>
      <c r="D10" s="886"/>
      <c r="E10" s="885"/>
      <c r="F10" s="885"/>
      <c r="G10" s="885"/>
      <c r="H10" s="885"/>
      <c r="I10" s="885"/>
      <c r="J10" s="888"/>
      <c r="K10" s="885"/>
      <c r="L10" s="885"/>
      <c r="M10" s="885"/>
      <c r="N10" s="885"/>
      <c r="O10" s="887"/>
      <c r="P10" s="887"/>
      <c r="Q10" s="410" t="s">
        <v>447</v>
      </c>
      <c r="R10" s="411"/>
      <c r="S10" s="410" t="s">
        <v>272</v>
      </c>
      <c r="T10" s="412">
        <v>730801</v>
      </c>
      <c r="U10" s="411"/>
      <c r="V10" s="413">
        <v>1000</v>
      </c>
      <c r="W10" s="411"/>
      <c r="X10" s="411"/>
      <c r="Y10" s="412" t="s">
        <v>172</v>
      </c>
      <c r="Z10" s="412" t="s">
        <v>172</v>
      </c>
      <c r="AA10" s="412" t="s">
        <v>172</v>
      </c>
      <c r="AB10" s="412" t="s">
        <v>172</v>
      </c>
      <c r="AC10" s="412" t="s">
        <v>172</v>
      </c>
      <c r="AD10" s="412" t="s">
        <v>172</v>
      </c>
      <c r="AE10" s="412" t="s">
        <v>172</v>
      </c>
      <c r="AF10" s="412" t="s">
        <v>172</v>
      </c>
      <c r="AG10" s="412" t="s">
        <v>172</v>
      </c>
      <c r="AH10" s="412" t="s">
        <v>172</v>
      </c>
      <c r="AI10" s="412" t="s">
        <v>172</v>
      </c>
      <c r="AJ10" s="412" t="s">
        <v>172</v>
      </c>
      <c r="AK10" s="885"/>
      <c r="AL10" s="885"/>
      <c r="AM10" s="885"/>
      <c r="AN10" s="885"/>
      <c r="AO10" s="885"/>
      <c r="AP10" s="51"/>
    </row>
    <row r="11" spans="1:42" s="52" customFormat="1" ht="48">
      <c r="A11" s="847"/>
      <c r="B11" s="747"/>
      <c r="C11" s="747"/>
      <c r="D11" s="886"/>
      <c r="E11" s="885"/>
      <c r="F11" s="885"/>
      <c r="G11" s="885"/>
      <c r="H11" s="885"/>
      <c r="I11" s="885"/>
      <c r="J11" s="888"/>
      <c r="K11" s="885"/>
      <c r="L11" s="885"/>
      <c r="M11" s="885"/>
      <c r="N11" s="885"/>
      <c r="O11" s="887"/>
      <c r="P11" s="511"/>
      <c r="Q11" s="511"/>
      <c r="R11" s="512"/>
      <c r="S11" s="511" t="s">
        <v>1332</v>
      </c>
      <c r="T11" s="510">
        <v>730605.03500000003</v>
      </c>
      <c r="U11" s="512"/>
      <c r="V11" s="413">
        <v>11200</v>
      </c>
      <c r="W11" s="512"/>
      <c r="X11" s="512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885"/>
      <c r="AL11" s="885"/>
      <c r="AM11" s="885"/>
      <c r="AN11" s="885"/>
      <c r="AO11" s="885"/>
      <c r="AP11" s="51"/>
    </row>
    <row r="12" spans="1:42" s="52" customFormat="1" ht="84">
      <c r="A12" s="847"/>
      <c r="B12" s="747"/>
      <c r="C12" s="747"/>
      <c r="D12" s="886"/>
      <c r="E12" s="885"/>
      <c r="F12" s="885"/>
      <c r="G12" s="885"/>
      <c r="H12" s="885"/>
      <c r="I12" s="885"/>
      <c r="J12" s="888"/>
      <c r="K12" s="885"/>
      <c r="L12" s="885"/>
      <c r="M12" s="885"/>
      <c r="N12" s="885"/>
      <c r="O12" s="887"/>
      <c r="P12" s="410" t="s">
        <v>448</v>
      </c>
      <c r="Q12" s="410" t="s">
        <v>1063</v>
      </c>
      <c r="R12" s="411"/>
      <c r="S12" s="410" t="s">
        <v>1064</v>
      </c>
      <c r="T12" s="412">
        <v>730836</v>
      </c>
      <c r="U12" s="411"/>
      <c r="V12" s="413">
        <v>1500</v>
      </c>
      <c r="W12" s="411"/>
      <c r="X12" s="411"/>
      <c r="Y12" s="412"/>
      <c r="Z12" s="412" t="s">
        <v>172</v>
      </c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885"/>
      <c r="AL12" s="885"/>
      <c r="AM12" s="885"/>
      <c r="AN12" s="885"/>
      <c r="AO12" s="885"/>
      <c r="AP12" s="51"/>
    </row>
    <row r="13" spans="1:42" s="52" customFormat="1" ht="36">
      <c r="A13" s="847"/>
      <c r="B13" s="747"/>
      <c r="C13" s="747"/>
      <c r="D13" s="886"/>
      <c r="E13" s="885"/>
      <c r="F13" s="885"/>
      <c r="G13" s="885"/>
      <c r="H13" s="885"/>
      <c r="I13" s="885"/>
      <c r="J13" s="888"/>
      <c r="K13" s="885"/>
      <c r="L13" s="885"/>
      <c r="M13" s="885"/>
      <c r="N13" s="885"/>
      <c r="O13" s="887" t="s">
        <v>449</v>
      </c>
      <c r="P13" s="887" t="s">
        <v>450</v>
      </c>
      <c r="Q13" s="410" t="s">
        <v>451</v>
      </c>
      <c r="R13" s="414"/>
      <c r="S13" s="410" t="s">
        <v>452</v>
      </c>
      <c r="T13" s="412">
        <v>730204</v>
      </c>
      <c r="U13" s="414"/>
      <c r="V13" s="413">
        <v>500</v>
      </c>
      <c r="W13" s="411"/>
      <c r="X13" s="411"/>
      <c r="Y13" s="412"/>
      <c r="Z13" s="412" t="s">
        <v>172</v>
      </c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885"/>
      <c r="AL13" s="885"/>
      <c r="AM13" s="885"/>
      <c r="AN13" s="885"/>
      <c r="AO13" s="885"/>
      <c r="AP13" s="51"/>
    </row>
    <row r="14" spans="1:42" s="52" customFormat="1" ht="24" hidden="1">
      <c r="A14" s="847"/>
      <c r="B14" s="747"/>
      <c r="C14" s="747"/>
      <c r="D14" s="886"/>
      <c r="E14" s="885"/>
      <c r="F14" s="885"/>
      <c r="G14" s="885"/>
      <c r="H14" s="885"/>
      <c r="I14" s="885"/>
      <c r="J14" s="888"/>
      <c r="K14" s="885"/>
      <c r="L14" s="885"/>
      <c r="M14" s="885"/>
      <c r="N14" s="885"/>
      <c r="O14" s="887"/>
      <c r="P14" s="887"/>
      <c r="Q14" s="410" t="s">
        <v>453</v>
      </c>
      <c r="R14" s="414"/>
      <c r="S14" s="414"/>
      <c r="T14" s="412"/>
      <c r="U14" s="414"/>
      <c r="V14" s="415">
        <v>1500</v>
      </c>
      <c r="W14" s="411"/>
      <c r="X14" s="411"/>
      <c r="Y14" s="412"/>
      <c r="Z14" s="412"/>
      <c r="AA14" s="412" t="s">
        <v>172</v>
      </c>
      <c r="AB14" s="412"/>
      <c r="AC14" s="412"/>
      <c r="AD14" s="412"/>
      <c r="AE14" s="412"/>
      <c r="AF14" s="412"/>
      <c r="AG14" s="412"/>
      <c r="AH14" s="412"/>
      <c r="AI14" s="412"/>
      <c r="AJ14" s="412"/>
      <c r="AK14" s="885"/>
      <c r="AL14" s="885"/>
      <c r="AM14" s="885"/>
      <c r="AN14" s="885"/>
      <c r="AO14" s="885"/>
      <c r="AP14" s="51"/>
    </row>
    <row r="15" spans="1:42" s="52" customFormat="1" ht="36" hidden="1">
      <c r="A15" s="847"/>
      <c r="B15" s="747"/>
      <c r="C15" s="747"/>
      <c r="D15" s="886"/>
      <c r="E15" s="885"/>
      <c r="F15" s="885"/>
      <c r="G15" s="885"/>
      <c r="H15" s="885"/>
      <c r="I15" s="885"/>
      <c r="J15" s="888"/>
      <c r="K15" s="885"/>
      <c r="L15" s="885"/>
      <c r="M15" s="885"/>
      <c r="N15" s="885"/>
      <c r="O15" s="887"/>
      <c r="P15" s="887"/>
      <c r="Q15" s="410" t="s">
        <v>454</v>
      </c>
      <c r="R15" s="414"/>
      <c r="S15" s="414"/>
      <c r="T15" s="412"/>
      <c r="U15" s="414"/>
      <c r="V15" s="415">
        <v>2000</v>
      </c>
      <c r="W15" s="411"/>
      <c r="X15" s="411"/>
      <c r="Y15" s="412"/>
      <c r="Z15" s="412"/>
      <c r="AA15" s="412"/>
      <c r="AB15" s="412" t="s">
        <v>172</v>
      </c>
      <c r="AC15" s="412"/>
      <c r="AD15" s="412"/>
      <c r="AE15" s="412"/>
      <c r="AF15" s="412"/>
      <c r="AG15" s="412"/>
      <c r="AH15" s="412"/>
      <c r="AI15" s="412"/>
      <c r="AJ15" s="412"/>
      <c r="AK15" s="885"/>
      <c r="AL15" s="885"/>
      <c r="AM15" s="885"/>
      <c r="AN15" s="885"/>
      <c r="AO15" s="885"/>
      <c r="AP15" s="51"/>
    </row>
    <row r="16" spans="1:42" s="52" customFormat="1" ht="73.5" customHeight="1">
      <c r="A16" s="847"/>
      <c r="B16" s="747"/>
      <c r="C16" s="747"/>
      <c r="D16" s="886"/>
      <c r="E16" s="885"/>
      <c r="F16" s="885"/>
      <c r="G16" s="885"/>
      <c r="H16" s="885"/>
      <c r="I16" s="885"/>
      <c r="J16" s="888"/>
      <c r="K16" s="885"/>
      <c r="L16" s="885"/>
      <c r="M16" s="885"/>
      <c r="N16" s="885"/>
      <c r="O16" s="887" t="s">
        <v>455</v>
      </c>
      <c r="P16" s="887" t="s">
        <v>456</v>
      </c>
      <c r="Q16" s="883" t="s">
        <v>1069</v>
      </c>
      <c r="R16" s="414"/>
      <c r="S16" s="414" t="s">
        <v>457</v>
      </c>
      <c r="T16" s="412">
        <v>750101</v>
      </c>
      <c r="U16" s="414"/>
      <c r="V16" s="416">
        <v>20000</v>
      </c>
      <c r="W16" s="411"/>
      <c r="X16" s="411"/>
      <c r="Y16" s="412"/>
      <c r="Z16" s="412"/>
      <c r="AA16" s="412" t="s">
        <v>172</v>
      </c>
      <c r="AB16" s="412" t="s">
        <v>172</v>
      </c>
      <c r="AC16" s="412" t="s">
        <v>172</v>
      </c>
      <c r="AD16" s="412"/>
      <c r="AE16" s="412"/>
      <c r="AF16" s="412"/>
      <c r="AG16" s="412"/>
      <c r="AH16" s="412"/>
      <c r="AI16" s="412"/>
      <c r="AJ16" s="412"/>
      <c r="AK16" s="885"/>
      <c r="AL16" s="885"/>
      <c r="AM16" s="885"/>
      <c r="AN16" s="885"/>
      <c r="AO16" s="885"/>
      <c r="AP16" s="51"/>
    </row>
    <row r="17" spans="1:42" s="52" customFormat="1" ht="73.5" customHeight="1">
      <c r="A17" s="847"/>
      <c r="B17" s="747"/>
      <c r="C17" s="747"/>
      <c r="D17" s="886"/>
      <c r="E17" s="885"/>
      <c r="F17" s="885"/>
      <c r="G17" s="885"/>
      <c r="H17" s="885"/>
      <c r="I17" s="885"/>
      <c r="J17" s="888"/>
      <c r="K17" s="885"/>
      <c r="L17" s="885"/>
      <c r="M17" s="885"/>
      <c r="N17" s="885"/>
      <c r="O17" s="887"/>
      <c r="P17" s="887"/>
      <c r="Q17" s="884"/>
      <c r="R17" s="414"/>
      <c r="S17" s="414" t="s">
        <v>1335</v>
      </c>
      <c r="T17" s="510">
        <v>750501</v>
      </c>
      <c r="U17" s="414"/>
      <c r="V17" s="416">
        <v>7000</v>
      </c>
      <c r="W17" s="512"/>
      <c r="X17" s="512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885"/>
      <c r="AL17" s="885"/>
      <c r="AM17" s="885"/>
      <c r="AN17" s="885"/>
      <c r="AO17" s="885"/>
      <c r="AP17" s="51"/>
    </row>
    <row r="18" spans="1:42" s="52" customFormat="1" ht="73.5" customHeight="1">
      <c r="A18" s="847"/>
      <c r="B18" s="747"/>
      <c r="C18" s="747"/>
      <c r="D18" s="886"/>
      <c r="E18" s="885"/>
      <c r="F18" s="885"/>
      <c r="G18" s="885"/>
      <c r="H18" s="885"/>
      <c r="I18" s="885"/>
      <c r="J18" s="888"/>
      <c r="K18" s="885"/>
      <c r="L18" s="885"/>
      <c r="M18" s="885"/>
      <c r="N18" s="885"/>
      <c r="O18" s="887"/>
      <c r="P18" s="887"/>
      <c r="Q18" s="511"/>
      <c r="R18" s="414"/>
      <c r="S18" s="414" t="s">
        <v>1333</v>
      </c>
      <c r="T18" s="510">
        <v>750105</v>
      </c>
      <c r="U18" s="414"/>
      <c r="V18" s="416">
        <v>7000</v>
      </c>
      <c r="W18" s="512"/>
      <c r="X18" s="512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885"/>
      <c r="AL18" s="885"/>
      <c r="AM18" s="885"/>
      <c r="AN18" s="885"/>
      <c r="AO18" s="885"/>
      <c r="AP18" s="51"/>
    </row>
    <row r="19" spans="1:42" s="52" customFormat="1" ht="21.95" customHeight="1">
      <c r="A19" s="847"/>
      <c r="B19" s="747"/>
      <c r="C19" s="747"/>
      <c r="D19" s="886"/>
      <c r="E19" s="885"/>
      <c r="F19" s="885"/>
      <c r="G19" s="885"/>
      <c r="H19" s="885"/>
      <c r="I19" s="885"/>
      <c r="J19" s="888"/>
      <c r="K19" s="885"/>
      <c r="L19" s="885"/>
      <c r="M19" s="885"/>
      <c r="N19" s="885"/>
      <c r="O19" s="887"/>
      <c r="P19" s="887"/>
      <c r="Q19" s="410" t="s">
        <v>541</v>
      </c>
      <c r="R19" s="414"/>
      <c r="S19" s="414" t="s">
        <v>541</v>
      </c>
      <c r="T19" s="412">
        <v>730811</v>
      </c>
      <c r="U19" s="414"/>
      <c r="V19" s="416">
        <v>0.01</v>
      </c>
      <c r="W19" s="411"/>
      <c r="X19" s="411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885"/>
      <c r="AL19" s="885"/>
      <c r="AM19" s="885"/>
      <c r="AN19" s="885"/>
      <c r="AO19" s="885"/>
      <c r="AP19" s="51"/>
    </row>
    <row r="20" spans="1:42" s="52" customFormat="1" ht="85.35" customHeight="1">
      <c r="A20" s="847"/>
      <c r="B20" s="747"/>
      <c r="C20" s="747"/>
      <c r="D20" s="886"/>
      <c r="E20" s="885"/>
      <c r="F20" s="885"/>
      <c r="G20" s="885"/>
      <c r="H20" s="885"/>
      <c r="I20" s="885"/>
      <c r="J20" s="888"/>
      <c r="K20" s="885"/>
      <c r="L20" s="885"/>
      <c r="M20" s="885"/>
      <c r="N20" s="885"/>
      <c r="O20" s="887"/>
      <c r="P20" s="887"/>
      <c r="Q20" s="417" t="s">
        <v>1273</v>
      </c>
      <c r="R20" s="418"/>
      <c r="S20" s="419" t="s">
        <v>458</v>
      </c>
      <c r="T20" s="420">
        <v>730811</v>
      </c>
      <c r="U20" s="414"/>
      <c r="V20" s="416">
        <v>15000</v>
      </c>
      <c r="W20" s="411"/>
      <c r="X20" s="411"/>
      <c r="Y20" s="412"/>
      <c r="Z20" s="412"/>
      <c r="AA20" s="412" t="s">
        <v>172</v>
      </c>
      <c r="AB20" s="412" t="s">
        <v>172</v>
      </c>
      <c r="AC20" s="412" t="s">
        <v>172</v>
      </c>
      <c r="AD20" s="412"/>
      <c r="AE20" s="412"/>
      <c r="AF20" s="412"/>
      <c r="AG20" s="412"/>
      <c r="AH20" s="412"/>
      <c r="AI20" s="412"/>
      <c r="AJ20" s="412"/>
      <c r="AK20" s="885"/>
      <c r="AL20" s="885"/>
      <c r="AM20" s="885"/>
      <c r="AN20" s="885"/>
      <c r="AO20" s="885"/>
      <c r="AP20" s="51"/>
    </row>
    <row r="21" spans="1:42" ht="60.6" customHeight="1">
      <c r="A21" s="847"/>
      <c r="B21" s="747"/>
      <c r="C21" s="747"/>
      <c r="D21" s="886"/>
      <c r="E21" s="885"/>
      <c r="F21" s="885" t="s">
        <v>459</v>
      </c>
      <c r="G21" s="885" t="s">
        <v>460</v>
      </c>
      <c r="H21" s="885" t="s">
        <v>461</v>
      </c>
      <c r="I21" s="885" t="s">
        <v>241</v>
      </c>
      <c r="J21" s="885" t="s">
        <v>462</v>
      </c>
      <c r="K21" s="885" t="s">
        <v>172</v>
      </c>
      <c r="L21" s="885" t="s">
        <v>172</v>
      </c>
      <c r="M21" s="885" t="s">
        <v>172</v>
      </c>
      <c r="N21" s="885" t="s">
        <v>172</v>
      </c>
      <c r="O21" s="885" t="s">
        <v>463</v>
      </c>
      <c r="P21" s="421" t="s">
        <v>464</v>
      </c>
      <c r="Q21" s="421" t="s">
        <v>465</v>
      </c>
      <c r="R21" s="412"/>
      <c r="S21" s="412" t="s">
        <v>466</v>
      </c>
      <c r="T21" s="412">
        <v>840104</v>
      </c>
      <c r="U21" s="412"/>
      <c r="V21" s="416">
        <f>8000-1250</f>
        <v>6750</v>
      </c>
      <c r="W21" s="412"/>
      <c r="X21" s="412"/>
      <c r="Y21" s="414"/>
      <c r="Z21" s="412" t="s">
        <v>172</v>
      </c>
      <c r="AA21" s="411"/>
      <c r="AB21" s="411"/>
      <c r="AC21" s="411"/>
      <c r="AD21" s="411"/>
      <c r="AE21" s="414"/>
      <c r="AF21" s="414"/>
      <c r="AG21" s="414"/>
      <c r="AH21" s="414"/>
      <c r="AI21" s="414"/>
      <c r="AJ21" s="414"/>
      <c r="AK21" s="885" t="s">
        <v>442</v>
      </c>
      <c r="AL21" s="885" t="s">
        <v>467</v>
      </c>
      <c r="AM21" s="885" t="s">
        <v>444</v>
      </c>
      <c r="AN21" s="885"/>
      <c r="AO21" s="885" t="s">
        <v>468</v>
      </c>
      <c r="AP21" s="48"/>
    </row>
    <row r="22" spans="1:42" ht="46.35" customHeight="1">
      <c r="A22" s="847"/>
      <c r="B22" s="747"/>
      <c r="C22" s="747"/>
      <c r="D22" s="886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 t="s">
        <v>469</v>
      </c>
      <c r="Q22" s="414" t="s">
        <v>470</v>
      </c>
      <c r="R22" s="414"/>
      <c r="S22" s="412" t="s">
        <v>471</v>
      </c>
      <c r="T22" s="412">
        <v>840105</v>
      </c>
      <c r="U22" s="414"/>
      <c r="V22" s="416"/>
      <c r="W22" s="414"/>
      <c r="X22" s="414"/>
      <c r="Y22" s="414"/>
      <c r="Z22" s="414"/>
      <c r="AA22" s="414" t="s">
        <v>172</v>
      </c>
      <c r="AB22" s="414"/>
      <c r="AC22" s="414"/>
      <c r="AD22" s="414"/>
      <c r="AE22" s="414"/>
      <c r="AF22" s="414"/>
      <c r="AG22" s="414"/>
      <c r="AH22" s="414"/>
      <c r="AI22" s="414"/>
      <c r="AJ22" s="414"/>
      <c r="AK22" s="885"/>
      <c r="AL22" s="885"/>
      <c r="AM22" s="885"/>
      <c r="AN22" s="885"/>
      <c r="AO22" s="885"/>
    </row>
    <row r="23" spans="1:42" ht="33.6" customHeight="1">
      <c r="A23" s="847"/>
      <c r="B23" s="747"/>
      <c r="C23" s="747"/>
      <c r="D23" s="886"/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5"/>
      <c r="P23" s="885"/>
      <c r="Q23" s="885" t="s">
        <v>472</v>
      </c>
      <c r="R23" s="414"/>
      <c r="S23" s="414" t="s">
        <v>473</v>
      </c>
      <c r="T23" s="412">
        <v>730405</v>
      </c>
      <c r="U23" s="414"/>
      <c r="V23" s="416"/>
      <c r="W23" s="414"/>
      <c r="X23" s="414"/>
      <c r="Y23" s="414"/>
      <c r="Z23" s="414" t="s">
        <v>172</v>
      </c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885"/>
      <c r="AL23" s="885"/>
      <c r="AM23" s="885"/>
      <c r="AN23" s="885"/>
      <c r="AO23" s="885"/>
    </row>
    <row r="24" spans="1:42" ht="24">
      <c r="A24" s="847"/>
      <c r="B24" s="747"/>
      <c r="C24" s="747"/>
      <c r="D24" s="886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85"/>
      <c r="Q24" s="885"/>
      <c r="R24" s="414"/>
      <c r="S24" s="414" t="s">
        <v>474</v>
      </c>
      <c r="T24" s="412">
        <v>730803</v>
      </c>
      <c r="U24" s="414"/>
      <c r="V24" s="416"/>
      <c r="W24" s="414"/>
      <c r="X24" s="414"/>
      <c r="Y24" s="414" t="s">
        <v>172</v>
      </c>
      <c r="Z24" s="414" t="s">
        <v>172</v>
      </c>
      <c r="AA24" s="414" t="s">
        <v>172</v>
      </c>
      <c r="AB24" s="414" t="s">
        <v>172</v>
      </c>
      <c r="AC24" s="414" t="s">
        <v>172</v>
      </c>
      <c r="AD24" s="414" t="s">
        <v>172</v>
      </c>
      <c r="AE24" s="414" t="s">
        <v>172</v>
      </c>
      <c r="AF24" s="414" t="s">
        <v>172</v>
      </c>
      <c r="AG24" s="414" t="s">
        <v>172</v>
      </c>
      <c r="AH24" s="414" t="s">
        <v>172</v>
      </c>
      <c r="AI24" s="414" t="s">
        <v>172</v>
      </c>
      <c r="AJ24" s="414" t="s">
        <v>172</v>
      </c>
      <c r="AK24" s="885"/>
      <c r="AL24" s="885"/>
      <c r="AM24" s="885"/>
      <c r="AN24" s="885"/>
      <c r="AO24" s="885"/>
    </row>
    <row r="25" spans="1:42" ht="24">
      <c r="A25" s="847"/>
      <c r="B25" s="747"/>
      <c r="C25" s="747"/>
      <c r="D25" s="886"/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5"/>
      <c r="P25" s="885"/>
      <c r="Q25" s="885"/>
      <c r="R25" s="414"/>
      <c r="S25" s="414" t="s">
        <v>81</v>
      </c>
      <c r="T25" s="412">
        <v>730813</v>
      </c>
      <c r="U25" s="414"/>
      <c r="V25" s="416"/>
      <c r="W25" s="414"/>
      <c r="X25" s="414"/>
      <c r="Y25" s="414"/>
      <c r="Z25" s="414"/>
      <c r="AA25" s="414"/>
      <c r="AB25" s="414" t="s">
        <v>172</v>
      </c>
      <c r="AC25" s="414"/>
      <c r="AD25" s="414"/>
      <c r="AE25" s="414" t="s">
        <v>172</v>
      </c>
      <c r="AF25" s="414"/>
      <c r="AG25" s="414"/>
      <c r="AH25" s="414" t="s">
        <v>172</v>
      </c>
      <c r="AI25" s="414"/>
      <c r="AJ25" s="414"/>
      <c r="AK25" s="885"/>
      <c r="AL25" s="885"/>
      <c r="AM25" s="885"/>
      <c r="AN25" s="885"/>
      <c r="AO25" s="885"/>
    </row>
    <row r="26" spans="1:42" ht="45.6" customHeight="1">
      <c r="A26" s="847"/>
      <c r="B26" s="747"/>
      <c r="C26" s="747"/>
      <c r="D26" s="886"/>
      <c r="E26" s="885"/>
      <c r="F26" s="885"/>
      <c r="G26" s="885"/>
      <c r="H26" s="885"/>
      <c r="I26" s="885"/>
      <c r="J26" s="885"/>
      <c r="K26" s="885"/>
      <c r="L26" s="885"/>
      <c r="M26" s="885"/>
      <c r="N26" s="885"/>
      <c r="O26" s="885" t="s">
        <v>475</v>
      </c>
      <c r="P26" s="885" t="s">
        <v>476</v>
      </c>
      <c r="Q26" s="414" t="s">
        <v>477</v>
      </c>
      <c r="R26" s="414"/>
      <c r="S26" s="412" t="s">
        <v>478</v>
      </c>
      <c r="T26" s="412">
        <v>730814</v>
      </c>
      <c r="U26" s="422"/>
      <c r="V26" s="416">
        <v>1400</v>
      </c>
      <c r="W26" s="414"/>
      <c r="X26" s="414"/>
      <c r="Y26" s="414" t="s">
        <v>172</v>
      </c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885"/>
      <c r="AL26" s="885"/>
      <c r="AM26" s="885"/>
      <c r="AN26" s="885"/>
      <c r="AO26" s="885"/>
    </row>
    <row r="27" spans="1:42" ht="55.7" customHeight="1">
      <c r="A27" s="847"/>
      <c r="B27" s="747"/>
      <c r="C27" s="747"/>
      <c r="D27" s="886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5"/>
      <c r="P27" s="885"/>
      <c r="Q27" s="414" t="s">
        <v>479</v>
      </c>
      <c r="R27" s="414"/>
      <c r="S27" s="412" t="s">
        <v>480</v>
      </c>
      <c r="T27" s="412">
        <v>730823</v>
      </c>
      <c r="U27" s="414"/>
      <c r="V27" s="416">
        <v>800</v>
      </c>
      <c r="W27" s="414"/>
      <c r="X27" s="414"/>
      <c r="Y27" s="414" t="s">
        <v>172</v>
      </c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885"/>
      <c r="AL27" s="885"/>
      <c r="AM27" s="885"/>
      <c r="AN27" s="885"/>
      <c r="AO27" s="885"/>
    </row>
    <row r="28" spans="1:42" ht="55.7" customHeight="1">
      <c r="A28" s="847"/>
      <c r="B28" s="747"/>
      <c r="C28" s="747"/>
      <c r="D28" s="886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510"/>
      <c r="Q28" s="414"/>
      <c r="R28" s="414"/>
      <c r="S28" s="510" t="s">
        <v>1334</v>
      </c>
      <c r="T28" s="510">
        <v>750109</v>
      </c>
      <c r="U28" s="414"/>
      <c r="V28" s="416">
        <v>9120</v>
      </c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885"/>
      <c r="AL28" s="885"/>
      <c r="AM28" s="885"/>
      <c r="AN28" s="885"/>
      <c r="AO28" s="885"/>
    </row>
    <row r="29" spans="1:42" ht="48.6" customHeight="1">
      <c r="A29" s="847"/>
      <c r="B29" s="747"/>
      <c r="C29" s="747"/>
      <c r="D29" s="886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 t="s">
        <v>481</v>
      </c>
      <c r="Q29" s="412" t="s">
        <v>482</v>
      </c>
      <c r="R29" s="414"/>
      <c r="S29" s="412" t="s">
        <v>478</v>
      </c>
      <c r="T29" s="412">
        <v>730814</v>
      </c>
      <c r="U29" s="414"/>
      <c r="V29" s="413">
        <v>1500</v>
      </c>
      <c r="W29" s="414"/>
      <c r="X29" s="414"/>
      <c r="Y29" s="414"/>
      <c r="Z29" s="414"/>
      <c r="AA29" s="414"/>
      <c r="AB29" s="414"/>
      <c r="AC29" s="414" t="s">
        <v>172</v>
      </c>
      <c r="AD29" s="414" t="s">
        <v>172</v>
      </c>
      <c r="AE29" s="414"/>
      <c r="AF29" s="414"/>
      <c r="AG29" s="414"/>
      <c r="AH29" s="414"/>
      <c r="AI29" s="414"/>
      <c r="AJ29" s="414"/>
      <c r="AK29" s="885"/>
      <c r="AL29" s="885"/>
      <c r="AM29" s="885"/>
      <c r="AN29" s="885"/>
      <c r="AO29" s="885"/>
    </row>
    <row r="30" spans="1:42" ht="33.6" customHeight="1">
      <c r="A30" s="847"/>
      <c r="B30" s="747"/>
      <c r="C30" s="747"/>
      <c r="D30" s="886"/>
      <c r="E30" s="885"/>
      <c r="F30" s="885"/>
      <c r="G30" s="885"/>
      <c r="H30" s="885"/>
      <c r="I30" s="885"/>
      <c r="J30" s="885"/>
      <c r="K30" s="885"/>
      <c r="L30" s="885"/>
      <c r="M30" s="885"/>
      <c r="N30" s="885"/>
      <c r="O30" s="885"/>
      <c r="P30" s="885"/>
      <c r="Q30" s="412" t="s">
        <v>483</v>
      </c>
      <c r="R30" s="414"/>
      <c r="S30" s="412" t="s">
        <v>466</v>
      </c>
      <c r="T30" s="412">
        <v>840104</v>
      </c>
      <c r="U30" s="414"/>
      <c r="V30" s="413">
        <v>250</v>
      </c>
      <c r="W30" s="414"/>
      <c r="X30" s="414"/>
      <c r="Y30" s="414"/>
      <c r="Z30" s="414"/>
      <c r="AA30" s="414"/>
      <c r="AB30" s="414"/>
      <c r="AC30" s="414" t="s">
        <v>172</v>
      </c>
      <c r="AD30" s="414" t="s">
        <v>172</v>
      </c>
      <c r="AE30" s="414"/>
      <c r="AF30" s="414"/>
      <c r="AG30" s="414"/>
      <c r="AH30" s="414"/>
      <c r="AI30" s="414"/>
      <c r="AJ30" s="414"/>
      <c r="AK30" s="885"/>
      <c r="AL30" s="885"/>
      <c r="AM30" s="885"/>
      <c r="AN30" s="885"/>
      <c r="AO30" s="885"/>
    </row>
    <row r="31" spans="1:42" ht="33.6" customHeight="1">
      <c r="A31" s="847"/>
      <c r="B31" s="747"/>
      <c r="C31" s="747"/>
      <c r="D31" s="886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3" t="s">
        <v>484</v>
      </c>
      <c r="P31" s="883" t="s">
        <v>485</v>
      </c>
      <c r="Q31" s="883" t="s">
        <v>486</v>
      </c>
      <c r="R31" s="414"/>
      <c r="S31" s="412" t="s">
        <v>487</v>
      </c>
      <c r="T31" s="412">
        <v>731404</v>
      </c>
      <c r="U31" s="414"/>
      <c r="V31" s="413">
        <v>1581</v>
      </c>
      <c r="W31" s="414"/>
      <c r="X31" s="414"/>
      <c r="Y31" s="883"/>
      <c r="Z31" s="883" t="s">
        <v>172</v>
      </c>
      <c r="AA31" s="883"/>
      <c r="AB31" s="883"/>
      <c r="AC31" s="883"/>
      <c r="AD31" s="883"/>
      <c r="AE31" s="883"/>
      <c r="AF31" s="883"/>
      <c r="AG31" s="883"/>
      <c r="AH31" s="883"/>
      <c r="AI31" s="883"/>
      <c r="AJ31" s="883"/>
      <c r="AK31" s="885"/>
      <c r="AL31" s="885"/>
      <c r="AM31" s="885"/>
      <c r="AN31" s="885"/>
      <c r="AO31" s="885"/>
    </row>
    <row r="32" spans="1:42" ht="33.6" customHeight="1">
      <c r="A32" s="847"/>
      <c r="B32" s="747"/>
      <c r="C32" s="747"/>
      <c r="D32" s="886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9"/>
      <c r="P32" s="884"/>
      <c r="Q32" s="884"/>
      <c r="R32" s="414"/>
      <c r="S32" s="412" t="s">
        <v>487</v>
      </c>
      <c r="T32" s="412">
        <v>840104</v>
      </c>
      <c r="U32" s="414"/>
      <c r="V32" s="413">
        <v>3778</v>
      </c>
      <c r="W32" s="414"/>
      <c r="X32" s="414"/>
      <c r="Y32" s="884"/>
      <c r="Z32" s="884"/>
      <c r="AA32" s="884"/>
      <c r="AB32" s="884"/>
      <c r="AC32" s="884"/>
      <c r="AD32" s="884"/>
      <c r="AE32" s="884"/>
      <c r="AF32" s="884"/>
      <c r="AG32" s="884"/>
      <c r="AH32" s="884"/>
      <c r="AI32" s="884"/>
      <c r="AJ32" s="884"/>
      <c r="AK32" s="885"/>
      <c r="AL32" s="885"/>
      <c r="AM32" s="885"/>
      <c r="AN32" s="885"/>
      <c r="AO32" s="885"/>
    </row>
    <row r="33" spans="1:41" ht="66" customHeight="1">
      <c r="A33" s="847"/>
      <c r="B33" s="747"/>
      <c r="C33" s="747"/>
      <c r="D33" s="886"/>
      <c r="E33" s="885"/>
      <c r="F33" s="885"/>
      <c r="G33" s="885"/>
      <c r="H33" s="885"/>
      <c r="I33" s="885"/>
      <c r="J33" s="885"/>
      <c r="K33" s="885"/>
      <c r="L33" s="885"/>
      <c r="M33" s="885"/>
      <c r="N33" s="885"/>
      <c r="O33" s="889"/>
      <c r="P33" s="885" t="s">
        <v>488</v>
      </c>
      <c r="Q33" s="885" t="s">
        <v>489</v>
      </c>
      <c r="R33" s="414"/>
      <c r="S33" s="414" t="s">
        <v>490</v>
      </c>
      <c r="T33" s="423">
        <v>730612</v>
      </c>
      <c r="U33" s="414"/>
      <c r="V33" s="413">
        <v>500</v>
      </c>
      <c r="W33" s="414"/>
      <c r="X33" s="414"/>
      <c r="Y33" s="414"/>
      <c r="Z33" s="414"/>
      <c r="AA33" s="414"/>
      <c r="AB33" s="414" t="s">
        <v>172</v>
      </c>
      <c r="AC33" s="414"/>
      <c r="AD33" s="414"/>
      <c r="AE33" s="414"/>
      <c r="AF33" s="414"/>
      <c r="AG33" s="414"/>
      <c r="AH33" s="414"/>
      <c r="AI33" s="414"/>
      <c r="AJ33" s="414"/>
      <c r="AK33" s="885"/>
      <c r="AL33" s="885"/>
      <c r="AM33" s="885"/>
      <c r="AN33" s="885"/>
      <c r="AO33" s="885"/>
    </row>
    <row r="34" spans="1:41" ht="27.6" customHeight="1">
      <c r="A34" s="847"/>
      <c r="B34" s="747"/>
      <c r="C34" s="747"/>
      <c r="D34" s="886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4"/>
      <c r="P34" s="885"/>
      <c r="Q34" s="885"/>
      <c r="R34" s="414"/>
      <c r="S34" s="414" t="s">
        <v>491</v>
      </c>
      <c r="T34" s="412">
        <v>730235</v>
      </c>
      <c r="U34" s="414"/>
      <c r="V34" s="413">
        <v>50</v>
      </c>
      <c r="W34" s="414"/>
      <c r="X34" s="414"/>
      <c r="Y34" s="414"/>
      <c r="Z34" s="414"/>
      <c r="AA34" s="414"/>
      <c r="AB34" s="414" t="s">
        <v>172</v>
      </c>
      <c r="AC34" s="414"/>
      <c r="AD34" s="414"/>
      <c r="AE34" s="414"/>
      <c r="AF34" s="414"/>
      <c r="AG34" s="414"/>
      <c r="AH34" s="414"/>
      <c r="AI34" s="414"/>
      <c r="AJ34" s="414"/>
      <c r="AK34" s="885"/>
      <c r="AL34" s="885"/>
      <c r="AM34" s="885"/>
      <c r="AN34" s="885"/>
      <c r="AO34" s="885"/>
    </row>
    <row r="35" spans="1:41" ht="46.7" customHeight="1">
      <c r="A35" s="847" t="s">
        <v>492</v>
      </c>
      <c r="B35" s="847" t="s">
        <v>493</v>
      </c>
      <c r="C35" s="879" t="s">
        <v>433</v>
      </c>
      <c r="D35" s="847"/>
      <c r="E35" s="739" t="s">
        <v>494</v>
      </c>
      <c r="F35" s="739" t="s">
        <v>495</v>
      </c>
      <c r="G35" s="739" t="s">
        <v>496</v>
      </c>
      <c r="H35" s="739" t="s">
        <v>497</v>
      </c>
      <c r="I35" s="739" t="s">
        <v>241</v>
      </c>
      <c r="J35" s="739"/>
      <c r="K35" s="739" t="s">
        <v>172</v>
      </c>
      <c r="L35" s="739" t="s">
        <v>172</v>
      </c>
      <c r="M35" s="739" t="s">
        <v>172</v>
      </c>
      <c r="N35" s="739" t="s">
        <v>172</v>
      </c>
      <c r="O35" s="343" t="s">
        <v>498</v>
      </c>
      <c r="P35" s="343" t="s">
        <v>499</v>
      </c>
      <c r="Q35" s="342" t="s">
        <v>500</v>
      </c>
      <c r="R35" s="342"/>
      <c r="S35" s="343" t="s">
        <v>478</v>
      </c>
      <c r="T35" s="343">
        <v>730814</v>
      </c>
      <c r="U35" s="342"/>
      <c r="V35" s="424">
        <v>2400</v>
      </c>
      <c r="W35" s="342"/>
      <c r="X35" s="342"/>
      <c r="Y35" s="342"/>
      <c r="Z35" s="342" t="s">
        <v>172</v>
      </c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739" t="s">
        <v>501</v>
      </c>
      <c r="AL35" s="739" t="s">
        <v>502</v>
      </c>
      <c r="AM35" s="739"/>
      <c r="AN35" s="739"/>
      <c r="AO35" s="739" t="s">
        <v>503</v>
      </c>
    </row>
    <row r="36" spans="1:41" ht="35.450000000000003" customHeight="1">
      <c r="A36" s="847"/>
      <c r="B36" s="847"/>
      <c r="C36" s="879"/>
      <c r="D36" s="847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 t="s">
        <v>504</v>
      </c>
      <c r="P36" s="739" t="s">
        <v>505</v>
      </c>
      <c r="Q36" s="342" t="s">
        <v>506</v>
      </c>
      <c r="R36" s="342"/>
      <c r="S36" s="343" t="s">
        <v>480</v>
      </c>
      <c r="T36" s="343">
        <v>730823</v>
      </c>
      <c r="U36" s="343"/>
      <c r="V36" s="425">
        <v>1199</v>
      </c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 t="s">
        <v>172</v>
      </c>
      <c r="AH36" s="342"/>
      <c r="AI36" s="342"/>
      <c r="AJ36" s="342"/>
      <c r="AK36" s="739"/>
      <c r="AL36" s="739"/>
      <c r="AM36" s="739"/>
      <c r="AN36" s="739"/>
      <c r="AO36" s="739"/>
    </row>
    <row r="37" spans="1:41" ht="16.5" customHeight="1">
      <c r="A37" s="847"/>
      <c r="B37" s="847"/>
      <c r="C37" s="879"/>
      <c r="D37" s="847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739"/>
      <c r="P37" s="739"/>
      <c r="Q37" s="881" t="s">
        <v>507</v>
      </c>
      <c r="R37" s="342"/>
      <c r="S37" s="343" t="s">
        <v>508</v>
      </c>
      <c r="T37" s="343">
        <v>710105</v>
      </c>
      <c r="U37" s="343"/>
      <c r="V37" s="882"/>
      <c r="W37" s="342"/>
      <c r="X37" s="342"/>
      <c r="Y37" s="342" t="s">
        <v>172</v>
      </c>
      <c r="Z37" s="342" t="s">
        <v>172</v>
      </c>
      <c r="AA37" s="342" t="s">
        <v>172</v>
      </c>
      <c r="AB37" s="342" t="s">
        <v>172</v>
      </c>
      <c r="AC37" s="342" t="s">
        <v>172</v>
      </c>
      <c r="AD37" s="342" t="s">
        <v>172</v>
      </c>
      <c r="AE37" s="342" t="s">
        <v>172</v>
      </c>
      <c r="AF37" s="342" t="s">
        <v>172</v>
      </c>
      <c r="AG37" s="342" t="s">
        <v>172</v>
      </c>
      <c r="AH37" s="342" t="s">
        <v>172</v>
      </c>
      <c r="AI37" s="342" t="s">
        <v>172</v>
      </c>
      <c r="AJ37" s="342" t="s">
        <v>172</v>
      </c>
      <c r="AK37" s="739"/>
      <c r="AL37" s="739"/>
      <c r="AM37" s="739"/>
      <c r="AN37" s="739"/>
      <c r="AO37" s="739"/>
    </row>
    <row r="38" spans="1:41" ht="24">
      <c r="A38" s="847"/>
      <c r="B38" s="847"/>
      <c r="C38" s="879"/>
      <c r="D38" s="847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881"/>
      <c r="R38" s="342"/>
      <c r="S38" s="343" t="s">
        <v>509</v>
      </c>
      <c r="T38" s="343">
        <v>710106</v>
      </c>
      <c r="U38" s="343"/>
      <c r="V38" s="882"/>
      <c r="W38" s="342"/>
      <c r="X38" s="342"/>
      <c r="Y38" s="342"/>
      <c r="Z38" s="342"/>
      <c r="AA38" s="342"/>
      <c r="AB38" s="342"/>
      <c r="AC38" s="342"/>
      <c r="AD38" s="342"/>
      <c r="AE38" s="342"/>
      <c r="AF38" s="342" t="s">
        <v>172</v>
      </c>
      <c r="AG38" s="342"/>
      <c r="AH38" s="342"/>
      <c r="AI38" s="342"/>
      <c r="AJ38" s="342"/>
      <c r="AK38" s="739"/>
      <c r="AL38" s="739"/>
      <c r="AM38" s="739"/>
      <c r="AN38" s="739"/>
      <c r="AO38" s="739"/>
    </row>
    <row r="39" spans="1:41" ht="24">
      <c r="A39" s="847"/>
      <c r="B39" s="847"/>
      <c r="C39" s="879"/>
      <c r="D39" s="847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881"/>
      <c r="R39" s="342"/>
      <c r="S39" s="343" t="s">
        <v>510</v>
      </c>
      <c r="T39" s="343">
        <v>710203</v>
      </c>
      <c r="U39" s="343"/>
      <c r="V39" s="88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 t="s">
        <v>172</v>
      </c>
      <c r="AK39" s="739"/>
      <c r="AL39" s="739"/>
      <c r="AM39" s="739"/>
      <c r="AN39" s="739"/>
      <c r="AO39" s="739"/>
    </row>
    <row r="40" spans="1:41" ht="17.45" customHeight="1">
      <c r="A40" s="847"/>
      <c r="B40" s="847"/>
      <c r="C40" s="879"/>
      <c r="D40" s="847"/>
      <c r="E40" s="739"/>
      <c r="F40" s="739"/>
      <c r="G40" s="739"/>
      <c r="H40" s="739"/>
      <c r="I40" s="739"/>
      <c r="J40" s="739"/>
      <c r="K40" s="739"/>
      <c r="L40" s="739"/>
      <c r="M40" s="739"/>
      <c r="N40" s="739"/>
      <c r="O40" s="739"/>
      <c r="P40" s="739"/>
      <c r="Q40" s="881"/>
      <c r="R40" s="342"/>
      <c r="S40" s="343" t="s">
        <v>511</v>
      </c>
      <c r="T40" s="343">
        <v>710204</v>
      </c>
      <c r="U40" s="343"/>
      <c r="V40" s="882"/>
      <c r="W40" s="342"/>
      <c r="X40" s="342"/>
      <c r="Y40" s="342" t="s">
        <v>172</v>
      </c>
      <c r="Z40" s="342" t="s">
        <v>172</v>
      </c>
      <c r="AA40" s="342" t="s">
        <v>172</v>
      </c>
      <c r="AB40" s="342" t="s">
        <v>172</v>
      </c>
      <c r="AC40" s="342" t="s">
        <v>172</v>
      </c>
      <c r="AD40" s="342" t="s">
        <v>172</v>
      </c>
      <c r="AE40" s="342" t="s">
        <v>172</v>
      </c>
      <c r="AF40" s="342" t="s">
        <v>172</v>
      </c>
      <c r="AG40" s="342" t="s">
        <v>172</v>
      </c>
      <c r="AH40" s="342" t="s">
        <v>172</v>
      </c>
      <c r="AI40" s="342" t="s">
        <v>172</v>
      </c>
      <c r="AJ40" s="342" t="s">
        <v>172</v>
      </c>
      <c r="AK40" s="739"/>
      <c r="AL40" s="739"/>
      <c r="AM40" s="739"/>
      <c r="AN40" s="739"/>
      <c r="AO40" s="739"/>
    </row>
    <row r="41" spans="1:41" ht="27" customHeight="1">
      <c r="A41" s="847"/>
      <c r="B41" s="847"/>
      <c r="C41" s="879"/>
      <c r="D41" s="847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517" t="s">
        <v>1337</v>
      </c>
      <c r="R41" s="342"/>
      <c r="S41" s="516" t="s">
        <v>466</v>
      </c>
      <c r="T41" s="516">
        <v>840104</v>
      </c>
      <c r="U41" s="516"/>
      <c r="V41" s="518">
        <v>1250</v>
      </c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739"/>
      <c r="AL41" s="739"/>
      <c r="AM41" s="739"/>
      <c r="AN41" s="739"/>
      <c r="AO41" s="739"/>
    </row>
    <row r="42" spans="1:41" ht="36.6" customHeight="1">
      <c r="A42" s="847"/>
      <c r="B42" s="847"/>
      <c r="C42" s="879"/>
      <c r="D42" s="847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426" t="s">
        <v>512</v>
      </c>
      <c r="R42" s="342"/>
      <c r="S42" s="343" t="s">
        <v>513</v>
      </c>
      <c r="T42" s="343">
        <v>730802</v>
      </c>
      <c r="U42" s="343"/>
      <c r="V42" s="425">
        <v>500</v>
      </c>
      <c r="W42" s="342"/>
      <c r="X42" s="342"/>
      <c r="Y42" s="342" t="s">
        <v>172</v>
      </c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739"/>
      <c r="AL42" s="739"/>
      <c r="AM42" s="739"/>
      <c r="AN42" s="739"/>
      <c r="AO42" s="739"/>
    </row>
    <row r="43" spans="1:41" ht="24">
      <c r="A43" s="847" t="s">
        <v>431</v>
      </c>
      <c r="B43" s="847" t="s">
        <v>514</v>
      </c>
      <c r="C43" s="879" t="s">
        <v>433</v>
      </c>
      <c r="D43" s="880"/>
      <c r="E43" s="869" t="s">
        <v>515</v>
      </c>
      <c r="F43" s="869" t="s">
        <v>516</v>
      </c>
      <c r="G43" s="869" t="s">
        <v>64</v>
      </c>
      <c r="H43" s="869" t="s">
        <v>321</v>
      </c>
      <c r="I43" s="869" t="s">
        <v>264</v>
      </c>
      <c r="J43" s="869"/>
      <c r="K43" s="869"/>
      <c r="L43" s="869" t="s">
        <v>172</v>
      </c>
      <c r="M43" s="869"/>
      <c r="N43" s="869" t="s">
        <v>172</v>
      </c>
      <c r="O43" s="869" t="s">
        <v>517</v>
      </c>
      <c r="P43" s="869" t="s">
        <v>518</v>
      </c>
      <c r="Q43" s="427" t="s">
        <v>440</v>
      </c>
      <c r="R43" s="428"/>
      <c r="S43" s="427" t="s">
        <v>441</v>
      </c>
      <c r="T43" s="429">
        <v>730805</v>
      </c>
      <c r="U43" s="428"/>
      <c r="V43" s="430">
        <v>0.01</v>
      </c>
      <c r="W43" s="428"/>
      <c r="X43" s="428"/>
      <c r="Y43" s="428"/>
      <c r="Z43" s="428"/>
      <c r="AA43" s="428"/>
      <c r="AB43" s="428"/>
      <c r="AC43" s="428" t="s">
        <v>172</v>
      </c>
      <c r="AD43" s="428"/>
      <c r="AE43" s="428"/>
      <c r="AF43" s="428"/>
      <c r="AG43" s="428"/>
      <c r="AH43" s="428"/>
      <c r="AI43" s="428"/>
      <c r="AJ43" s="428"/>
      <c r="AK43" s="869" t="s">
        <v>501</v>
      </c>
      <c r="AL43" s="869" t="s">
        <v>502</v>
      </c>
      <c r="AM43" s="869"/>
      <c r="AN43" s="869"/>
      <c r="AO43" s="869" t="s">
        <v>519</v>
      </c>
    </row>
    <row r="44" spans="1:41" ht="24">
      <c r="A44" s="847"/>
      <c r="B44" s="847"/>
      <c r="C44" s="879"/>
      <c r="D44" s="880"/>
      <c r="E44" s="869"/>
      <c r="F44" s="869"/>
      <c r="G44" s="869"/>
      <c r="H44" s="869"/>
      <c r="I44" s="869"/>
      <c r="J44" s="869"/>
      <c r="K44" s="869"/>
      <c r="L44" s="869"/>
      <c r="M44" s="869"/>
      <c r="N44" s="869"/>
      <c r="O44" s="869"/>
      <c r="P44" s="869"/>
      <c r="Q44" s="427" t="s">
        <v>446</v>
      </c>
      <c r="R44" s="428"/>
      <c r="S44" s="427" t="s">
        <v>75</v>
      </c>
      <c r="T44" s="429">
        <v>730804</v>
      </c>
      <c r="U44" s="428"/>
      <c r="V44" s="430">
        <v>0.01</v>
      </c>
      <c r="W44" s="428"/>
      <c r="X44" s="428"/>
      <c r="Y44" s="428"/>
      <c r="Z44" s="428"/>
      <c r="AA44" s="428" t="s">
        <v>172</v>
      </c>
      <c r="AB44" s="428"/>
      <c r="AC44" s="428"/>
      <c r="AD44" s="428"/>
      <c r="AE44" s="428"/>
      <c r="AF44" s="428"/>
      <c r="AG44" s="428"/>
      <c r="AH44" s="428"/>
      <c r="AI44" s="428"/>
      <c r="AJ44" s="428"/>
      <c r="AK44" s="869"/>
      <c r="AL44" s="869"/>
      <c r="AM44" s="869"/>
      <c r="AN44" s="869"/>
      <c r="AO44" s="869"/>
    </row>
    <row r="45" spans="1:41">
      <c r="A45" s="847"/>
      <c r="B45" s="847"/>
      <c r="C45" s="879"/>
      <c r="D45" s="880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431"/>
      <c r="R45" s="431"/>
      <c r="S45" s="431"/>
      <c r="T45" s="432"/>
      <c r="U45" s="431"/>
      <c r="V45" s="432"/>
      <c r="W45" s="428"/>
      <c r="X45" s="428"/>
      <c r="Y45" s="428" t="s">
        <v>172</v>
      </c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869"/>
      <c r="AL45" s="869"/>
      <c r="AM45" s="869"/>
      <c r="AN45" s="869"/>
      <c r="AO45" s="869"/>
    </row>
    <row r="46" spans="1:41" ht="36">
      <c r="A46" s="847"/>
      <c r="B46" s="847"/>
      <c r="C46" s="879"/>
      <c r="D46" s="880"/>
      <c r="E46" s="869"/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433" t="s">
        <v>521</v>
      </c>
      <c r="Q46" s="427" t="s">
        <v>522</v>
      </c>
      <c r="R46" s="428"/>
      <c r="S46" s="428" t="s">
        <v>523</v>
      </c>
      <c r="T46" s="429">
        <v>770102</v>
      </c>
      <c r="U46" s="428"/>
      <c r="V46" s="430">
        <v>500</v>
      </c>
      <c r="W46" s="428"/>
      <c r="X46" s="428"/>
      <c r="Y46" s="428"/>
      <c r="Z46" s="428"/>
      <c r="AA46" s="428"/>
      <c r="AB46" s="428" t="s">
        <v>172</v>
      </c>
      <c r="AC46" s="428" t="s">
        <v>172</v>
      </c>
      <c r="AD46" s="428" t="s">
        <v>172</v>
      </c>
      <c r="AE46" s="428" t="s">
        <v>172</v>
      </c>
      <c r="AF46" s="428" t="s">
        <v>172</v>
      </c>
      <c r="AG46" s="428" t="s">
        <v>172</v>
      </c>
      <c r="AH46" s="428" t="s">
        <v>172</v>
      </c>
      <c r="AI46" s="428" t="s">
        <v>172</v>
      </c>
      <c r="AJ46" s="428" t="s">
        <v>172</v>
      </c>
      <c r="AK46" s="869"/>
      <c r="AL46" s="869"/>
      <c r="AM46" s="869"/>
      <c r="AN46" s="869"/>
      <c r="AO46" s="869"/>
    </row>
    <row r="47" spans="1:41" ht="60">
      <c r="A47" s="847"/>
      <c r="B47" s="847"/>
      <c r="C47" s="879"/>
      <c r="D47" s="880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434" t="s">
        <v>524</v>
      </c>
      <c r="Q47" s="435" t="s">
        <v>525</v>
      </c>
      <c r="R47" s="428"/>
      <c r="S47" s="428" t="s">
        <v>291</v>
      </c>
      <c r="T47" s="429">
        <v>730609</v>
      </c>
      <c r="U47" s="428"/>
      <c r="V47" s="430">
        <v>800</v>
      </c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 t="s">
        <v>172</v>
      </c>
      <c r="AI47" s="428"/>
      <c r="AJ47" s="428"/>
      <c r="AK47" s="869"/>
      <c r="AL47" s="869"/>
      <c r="AM47" s="869"/>
      <c r="AN47" s="869"/>
      <c r="AO47" s="869"/>
    </row>
    <row r="48" spans="1:41" ht="24">
      <c r="A48" s="847"/>
      <c r="B48" s="847"/>
      <c r="C48" s="879"/>
      <c r="D48" s="880"/>
      <c r="E48" s="869"/>
      <c r="F48" s="869" t="s">
        <v>526</v>
      </c>
      <c r="G48" s="869" t="s">
        <v>527</v>
      </c>
      <c r="H48" s="869" t="s">
        <v>528</v>
      </c>
      <c r="I48" s="869" t="s">
        <v>264</v>
      </c>
      <c r="J48" s="869"/>
      <c r="K48" s="869"/>
      <c r="L48" s="869" t="s">
        <v>172</v>
      </c>
      <c r="M48" s="869"/>
      <c r="N48" s="869" t="s">
        <v>172</v>
      </c>
      <c r="O48" s="869" t="s">
        <v>529</v>
      </c>
      <c r="P48" s="869" t="s">
        <v>530</v>
      </c>
      <c r="Q48" s="869" t="s">
        <v>507</v>
      </c>
      <c r="R48" s="869"/>
      <c r="S48" s="429" t="s">
        <v>508</v>
      </c>
      <c r="T48" s="429">
        <v>710105</v>
      </c>
      <c r="U48" s="428"/>
      <c r="V48" s="870"/>
      <c r="W48" s="428"/>
      <c r="X48" s="428"/>
      <c r="Y48" s="428" t="s">
        <v>172</v>
      </c>
      <c r="Z48" s="428" t="s">
        <v>172</v>
      </c>
      <c r="AA48" s="428" t="s">
        <v>172</v>
      </c>
      <c r="AB48" s="428" t="s">
        <v>172</v>
      </c>
      <c r="AC48" s="428" t="s">
        <v>172</v>
      </c>
      <c r="AD48" s="428" t="s">
        <v>172</v>
      </c>
      <c r="AE48" s="428" t="s">
        <v>172</v>
      </c>
      <c r="AF48" s="428" t="s">
        <v>172</v>
      </c>
      <c r="AG48" s="428" t="s">
        <v>172</v>
      </c>
      <c r="AH48" s="428" t="s">
        <v>172</v>
      </c>
      <c r="AI48" s="428" t="s">
        <v>172</v>
      </c>
      <c r="AJ48" s="428" t="s">
        <v>172</v>
      </c>
      <c r="AK48" s="869" t="s">
        <v>501</v>
      </c>
      <c r="AL48" s="869" t="s">
        <v>502</v>
      </c>
      <c r="AM48" s="869"/>
      <c r="AN48" s="869"/>
      <c r="AO48" s="869" t="s">
        <v>531</v>
      </c>
    </row>
    <row r="49" spans="1:41" ht="24">
      <c r="A49" s="847"/>
      <c r="B49" s="847"/>
      <c r="C49" s="879"/>
      <c r="D49" s="880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429" t="s">
        <v>509</v>
      </c>
      <c r="T49" s="429">
        <v>710106</v>
      </c>
      <c r="U49" s="428"/>
      <c r="V49" s="870"/>
      <c r="W49" s="428"/>
      <c r="X49" s="428"/>
      <c r="Y49" s="428"/>
      <c r="Z49" s="428"/>
      <c r="AA49" s="428"/>
      <c r="AB49" s="428"/>
      <c r="AC49" s="428"/>
      <c r="AD49" s="428"/>
      <c r="AE49" s="428"/>
      <c r="AF49" s="428" t="s">
        <v>172</v>
      </c>
      <c r="AG49" s="428"/>
      <c r="AH49" s="428"/>
      <c r="AI49" s="428"/>
      <c r="AJ49" s="428"/>
      <c r="AK49" s="869"/>
      <c r="AL49" s="869"/>
      <c r="AM49" s="869"/>
      <c r="AN49" s="869"/>
      <c r="AO49" s="869"/>
    </row>
    <row r="50" spans="1:41" ht="24">
      <c r="A50" s="847"/>
      <c r="B50" s="847"/>
      <c r="C50" s="879"/>
      <c r="D50" s="880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869"/>
      <c r="R50" s="869"/>
      <c r="S50" s="429" t="s">
        <v>510</v>
      </c>
      <c r="T50" s="429">
        <v>710203</v>
      </c>
      <c r="U50" s="428"/>
      <c r="V50" s="870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 t="s">
        <v>172</v>
      </c>
      <c r="AK50" s="869"/>
      <c r="AL50" s="869"/>
      <c r="AM50" s="869"/>
      <c r="AN50" s="869"/>
      <c r="AO50" s="869"/>
    </row>
    <row r="51" spans="1:41" ht="22.35" customHeight="1">
      <c r="A51" s="847"/>
      <c r="B51" s="847"/>
      <c r="C51" s="879"/>
      <c r="D51" s="880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429" t="s">
        <v>511</v>
      </c>
      <c r="T51" s="429">
        <v>710204</v>
      </c>
      <c r="U51" s="428"/>
      <c r="V51" s="870"/>
      <c r="W51" s="428"/>
      <c r="X51" s="428"/>
      <c r="Y51" s="428" t="s">
        <v>172</v>
      </c>
      <c r="Z51" s="428" t="s">
        <v>172</v>
      </c>
      <c r="AA51" s="428" t="s">
        <v>172</v>
      </c>
      <c r="AB51" s="428" t="s">
        <v>172</v>
      </c>
      <c r="AC51" s="428" t="s">
        <v>172</v>
      </c>
      <c r="AD51" s="428" t="s">
        <v>172</v>
      </c>
      <c r="AE51" s="428" t="s">
        <v>172</v>
      </c>
      <c r="AF51" s="428" t="s">
        <v>172</v>
      </c>
      <c r="AG51" s="428" t="s">
        <v>172</v>
      </c>
      <c r="AH51" s="428" t="s">
        <v>172</v>
      </c>
      <c r="AI51" s="428" t="s">
        <v>172</v>
      </c>
      <c r="AJ51" s="428" t="s">
        <v>172</v>
      </c>
      <c r="AK51" s="869"/>
      <c r="AL51" s="869"/>
      <c r="AM51" s="869"/>
      <c r="AN51" s="869"/>
      <c r="AO51" s="869"/>
    </row>
    <row r="52" spans="1:41" ht="22.35" customHeight="1">
      <c r="A52" s="847"/>
      <c r="B52" s="847"/>
      <c r="C52" s="879"/>
      <c r="D52" s="880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869"/>
      <c r="Q52" s="429"/>
      <c r="R52" s="429"/>
      <c r="S52" s="429" t="s">
        <v>108</v>
      </c>
      <c r="T52" s="429">
        <v>710509</v>
      </c>
      <c r="U52" s="428"/>
      <c r="V52" s="430">
        <v>1256.8399999999999</v>
      </c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869"/>
      <c r="AL52" s="869"/>
      <c r="AM52" s="869"/>
      <c r="AN52" s="869"/>
      <c r="AO52" s="869"/>
    </row>
    <row r="53" spans="1:41" ht="28.7" customHeight="1">
      <c r="A53" s="847"/>
      <c r="B53" s="847"/>
      <c r="C53" s="879"/>
      <c r="D53" s="880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  <c r="Q53" s="869" t="s">
        <v>532</v>
      </c>
      <c r="R53" s="869"/>
      <c r="S53" s="428" t="s">
        <v>81</v>
      </c>
      <c r="T53" s="429">
        <v>730813</v>
      </c>
      <c r="U53" s="429"/>
      <c r="V53" s="430">
        <v>200</v>
      </c>
      <c r="W53" s="428"/>
      <c r="X53" s="428"/>
      <c r="Y53" s="428"/>
      <c r="Z53" s="428" t="s">
        <v>172</v>
      </c>
      <c r="AA53" s="428"/>
      <c r="AB53" s="428"/>
      <c r="AC53" s="428"/>
      <c r="AD53" s="428"/>
      <c r="AE53" s="428"/>
      <c r="AF53" s="428"/>
      <c r="AG53" s="428"/>
      <c r="AH53" s="428"/>
      <c r="AI53" s="428"/>
      <c r="AJ53" s="428"/>
      <c r="AK53" s="869"/>
      <c r="AL53" s="869"/>
      <c r="AM53" s="869"/>
      <c r="AN53" s="869"/>
      <c r="AO53" s="869"/>
    </row>
    <row r="54" spans="1:41" ht="28.7" customHeight="1">
      <c r="A54" s="847"/>
      <c r="B54" s="847"/>
      <c r="C54" s="879"/>
      <c r="D54" s="880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427" t="s">
        <v>441</v>
      </c>
      <c r="T54" s="429">
        <v>730805</v>
      </c>
      <c r="U54" s="429"/>
      <c r="V54" s="430">
        <v>80</v>
      </c>
      <c r="W54" s="428"/>
      <c r="X54" s="428"/>
      <c r="Y54" s="428"/>
      <c r="Z54" s="428" t="s">
        <v>172</v>
      </c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869"/>
      <c r="AL54" s="869"/>
      <c r="AM54" s="869"/>
      <c r="AN54" s="869"/>
      <c r="AO54" s="869"/>
    </row>
    <row r="55" spans="1:41" ht="57" customHeight="1">
      <c r="A55" s="847"/>
      <c r="B55" s="847"/>
      <c r="C55" s="879"/>
      <c r="D55" s="880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 t="s">
        <v>533</v>
      </c>
      <c r="P55" s="869" t="s">
        <v>534</v>
      </c>
      <c r="Q55" s="428" t="s">
        <v>535</v>
      </c>
      <c r="R55" s="428"/>
      <c r="S55" s="428" t="s">
        <v>81</v>
      </c>
      <c r="T55" s="429">
        <v>730813</v>
      </c>
      <c r="U55" s="428"/>
      <c r="V55" s="430"/>
      <c r="W55" s="428"/>
      <c r="X55" s="428"/>
      <c r="Y55" s="428" t="s">
        <v>172</v>
      </c>
      <c r="Z55" s="428" t="s">
        <v>172</v>
      </c>
      <c r="AA55" s="428" t="s">
        <v>172</v>
      </c>
      <c r="AB55" s="428" t="s">
        <v>172</v>
      </c>
      <c r="AC55" s="428" t="s">
        <v>172</v>
      </c>
      <c r="AD55" s="428" t="s">
        <v>172</v>
      </c>
      <c r="AE55" s="428" t="s">
        <v>172</v>
      </c>
      <c r="AF55" s="428" t="s">
        <v>172</v>
      </c>
      <c r="AG55" s="428" t="s">
        <v>172</v>
      </c>
      <c r="AH55" s="428" t="s">
        <v>172</v>
      </c>
      <c r="AI55" s="428" t="s">
        <v>172</v>
      </c>
      <c r="AJ55" s="428" t="s">
        <v>172</v>
      </c>
      <c r="AK55" s="869"/>
      <c r="AL55" s="869"/>
      <c r="AM55" s="869"/>
      <c r="AN55" s="869"/>
      <c r="AO55" s="869"/>
    </row>
    <row r="56" spans="1:41" ht="57" customHeight="1">
      <c r="A56" s="847"/>
      <c r="B56" s="847"/>
      <c r="C56" s="879"/>
      <c r="D56" s="880"/>
      <c r="E56" s="869"/>
      <c r="F56" s="869"/>
      <c r="G56" s="869"/>
      <c r="H56" s="869"/>
      <c r="I56" s="869"/>
      <c r="J56" s="869"/>
      <c r="K56" s="869"/>
      <c r="L56" s="869"/>
      <c r="M56" s="869"/>
      <c r="N56" s="869"/>
      <c r="O56" s="869"/>
      <c r="P56" s="869"/>
      <c r="Q56" s="428" t="s">
        <v>1329</v>
      </c>
      <c r="R56" s="428"/>
      <c r="S56" s="428"/>
      <c r="T56" s="508">
        <v>840105</v>
      </c>
      <c r="U56" s="428"/>
      <c r="V56" s="509">
        <v>125000</v>
      </c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869"/>
      <c r="AL56" s="869"/>
      <c r="AM56" s="869"/>
      <c r="AN56" s="869"/>
      <c r="AO56" s="869"/>
    </row>
    <row r="57" spans="1:41" ht="57" customHeight="1">
      <c r="A57" s="847"/>
      <c r="B57" s="847"/>
      <c r="C57" s="879"/>
      <c r="D57" s="880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427" t="s">
        <v>520</v>
      </c>
      <c r="R57" s="428"/>
      <c r="S57" s="429" t="s">
        <v>513</v>
      </c>
      <c r="T57" s="429">
        <v>730802</v>
      </c>
      <c r="U57" s="428"/>
      <c r="V57" s="430">
        <v>3783.75</v>
      </c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8"/>
      <c r="AK57" s="869"/>
      <c r="AL57" s="869"/>
      <c r="AM57" s="869"/>
      <c r="AN57" s="869"/>
      <c r="AO57" s="869"/>
    </row>
    <row r="58" spans="1:41" ht="24">
      <c r="A58" s="847"/>
      <c r="B58" s="847"/>
      <c r="C58" s="879"/>
      <c r="D58" s="880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428" t="s">
        <v>474</v>
      </c>
      <c r="R58" s="428"/>
      <c r="S58" s="428" t="s">
        <v>474</v>
      </c>
      <c r="T58" s="429">
        <v>730803</v>
      </c>
      <c r="U58" s="428"/>
      <c r="V58" s="430"/>
      <c r="W58" s="428"/>
      <c r="X58" s="428"/>
      <c r="Y58" s="428" t="s">
        <v>172</v>
      </c>
      <c r="Z58" s="428" t="s">
        <v>172</v>
      </c>
      <c r="AA58" s="428" t="s">
        <v>172</v>
      </c>
      <c r="AB58" s="428" t="s">
        <v>172</v>
      </c>
      <c r="AC58" s="428" t="s">
        <v>172</v>
      </c>
      <c r="AD58" s="428" t="s">
        <v>172</v>
      </c>
      <c r="AE58" s="428" t="s">
        <v>172</v>
      </c>
      <c r="AF58" s="428" t="s">
        <v>172</v>
      </c>
      <c r="AG58" s="428" t="s">
        <v>172</v>
      </c>
      <c r="AH58" s="428" t="s">
        <v>172</v>
      </c>
      <c r="AI58" s="428" t="s">
        <v>172</v>
      </c>
      <c r="AJ58" s="428" t="s">
        <v>172</v>
      </c>
      <c r="AK58" s="869"/>
      <c r="AL58" s="869"/>
      <c r="AM58" s="869"/>
      <c r="AN58" s="869"/>
      <c r="AO58" s="869"/>
    </row>
    <row r="59" spans="1:41" ht="96">
      <c r="A59" s="847"/>
      <c r="B59" s="847"/>
      <c r="C59" s="879"/>
      <c r="D59" s="880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428" t="s">
        <v>536</v>
      </c>
      <c r="R59" s="428"/>
      <c r="S59" s="428" t="s">
        <v>1008</v>
      </c>
      <c r="T59" s="436">
        <v>730811</v>
      </c>
      <c r="U59" s="428"/>
      <c r="V59" s="430">
        <v>5000</v>
      </c>
      <c r="W59" s="428"/>
      <c r="X59" s="428"/>
      <c r="Y59" s="428"/>
      <c r="Z59" s="428" t="s">
        <v>172</v>
      </c>
      <c r="AA59" s="428"/>
      <c r="AB59" s="428"/>
      <c r="AC59" s="428"/>
      <c r="AD59" s="428"/>
      <c r="AE59" s="428"/>
      <c r="AF59" s="428"/>
      <c r="AG59" s="428"/>
      <c r="AH59" s="428"/>
      <c r="AI59" s="428"/>
      <c r="AJ59" s="428"/>
      <c r="AK59" s="869"/>
      <c r="AL59" s="869"/>
      <c r="AM59" s="869"/>
      <c r="AN59" s="869"/>
      <c r="AO59" s="869"/>
    </row>
    <row r="60" spans="1:41" ht="34.35" customHeight="1">
      <c r="A60" s="847"/>
      <c r="B60" s="847"/>
      <c r="C60" s="879"/>
      <c r="D60" s="880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8" t="s">
        <v>537</v>
      </c>
      <c r="R60" s="869"/>
      <c r="S60" s="429" t="s">
        <v>508</v>
      </c>
      <c r="T60" s="429">
        <v>710105</v>
      </c>
      <c r="U60" s="428"/>
      <c r="V60" s="870"/>
      <c r="W60" s="428"/>
      <c r="X60" s="428"/>
      <c r="Y60" s="428" t="s">
        <v>172</v>
      </c>
      <c r="Z60" s="428" t="s">
        <v>172</v>
      </c>
      <c r="AA60" s="428" t="s">
        <v>172</v>
      </c>
      <c r="AB60" s="428" t="s">
        <v>172</v>
      </c>
      <c r="AC60" s="428" t="s">
        <v>172</v>
      </c>
      <c r="AD60" s="428" t="s">
        <v>172</v>
      </c>
      <c r="AE60" s="428" t="s">
        <v>172</v>
      </c>
      <c r="AF60" s="428" t="s">
        <v>172</v>
      </c>
      <c r="AG60" s="428" t="s">
        <v>172</v>
      </c>
      <c r="AH60" s="428" t="s">
        <v>172</v>
      </c>
      <c r="AI60" s="428" t="s">
        <v>172</v>
      </c>
      <c r="AJ60" s="428" t="s">
        <v>172</v>
      </c>
      <c r="AK60" s="869"/>
      <c r="AL60" s="869"/>
      <c r="AM60" s="869"/>
      <c r="AN60" s="869"/>
      <c r="AO60" s="869"/>
    </row>
    <row r="61" spans="1:41" ht="24">
      <c r="A61" s="847"/>
      <c r="B61" s="847"/>
      <c r="C61" s="879"/>
      <c r="D61" s="880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8"/>
      <c r="R61" s="869"/>
      <c r="S61" s="429" t="s">
        <v>509</v>
      </c>
      <c r="T61" s="429">
        <v>710106</v>
      </c>
      <c r="U61" s="428"/>
      <c r="V61" s="870"/>
      <c r="W61" s="428"/>
      <c r="X61" s="428"/>
      <c r="Y61" s="428"/>
      <c r="Z61" s="428"/>
      <c r="AA61" s="428"/>
      <c r="AB61" s="428"/>
      <c r="AC61" s="428"/>
      <c r="AD61" s="428"/>
      <c r="AE61" s="428"/>
      <c r="AF61" s="428" t="s">
        <v>172</v>
      </c>
      <c r="AG61" s="428"/>
      <c r="AH61" s="428"/>
      <c r="AI61" s="428"/>
      <c r="AJ61" s="428"/>
      <c r="AK61" s="869"/>
      <c r="AL61" s="869"/>
      <c r="AM61" s="869"/>
      <c r="AN61" s="869"/>
      <c r="AO61" s="869"/>
    </row>
    <row r="62" spans="1:41" ht="24">
      <c r="A62" s="847"/>
      <c r="B62" s="847"/>
      <c r="C62" s="879"/>
      <c r="D62" s="880"/>
      <c r="E62" s="869"/>
      <c r="F62" s="869"/>
      <c r="G62" s="869"/>
      <c r="H62" s="869"/>
      <c r="I62" s="869"/>
      <c r="J62" s="869"/>
      <c r="K62" s="869"/>
      <c r="L62" s="869"/>
      <c r="M62" s="869"/>
      <c r="N62" s="869"/>
      <c r="O62" s="869"/>
      <c r="P62" s="869"/>
      <c r="Q62" s="868"/>
      <c r="R62" s="869"/>
      <c r="S62" s="429" t="s">
        <v>510</v>
      </c>
      <c r="T62" s="429">
        <v>710203</v>
      </c>
      <c r="U62" s="428"/>
      <c r="V62" s="870"/>
      <c r="W62" s="428"/>
      <c r="X62" s="428"/>
      <c r="Y62" s="428"/>
      <c r="Z62" s="428"/>
      <c r="AA62" s="428"/>
      <c r="AB62" s="428"/>
      <c r="AC62" s="428"/>
      <c r="AD62" s="428"/>
      <c r="AE62" s="428"/>
      <c r="AF62" s="428"/>
      <c r="AG62" s="428"/>
      <c r="AH62" s="428"/>
      <c r="AI62" s="428"/>
      <c r="AJ62" s="428" t="s">
        <v>172</v>
      </c>
      <c r="AK62" s="869"/>
      <c r="AL62" s="869"/>
      <c r="AM62" s="869"/>
      <c r="AN62" s="869"/>
      <c r="AO62" s="869"/>
    </row>
    <row r="63" spans="1:41">
      <c r="A63" s="847"/>
      <c r="B63" s="847"/>
      <c r="C63" s="879"/>
      <c r="D63" s="880"/>
      <c r="E63" s="869"/>
      <c r="F63" s="869"/>
      <c r="G63" s="869"/>
      <c r="H63" s="869"/>
      <c r="I63" s="869"/>
      <c r="J63" s="869"/>
      <c r="K63" s="869"/>
      <c r="L63" s="869"/>
      <c r="M63" s="869"/>
      <c r="N63" s="869"/>
      <c r="O63" s="869"/>
      <c r="P63" s="869"/>
      <c r="Q63" s="868"/>
      <c r="R63" s="869"/>
      <c r="S63" s="429" t="s">
        <v>511</v>
      </c>
      <c r="T63" s="429">
        <v>710204</v>
      </c>
      <c r="U63" s="428"/>
      <c r="V63" s="870"/>
      <c r="W63" s="428"/>
      <c r="X63" s="428"/>
      <c r="Y63" s="428" t="s">
        <v>172</v>
      </c>
      <c r="Z63" s="428" t="s">
        <v>172</v>
      </c>
      <c r="AA63" s="428" t="s">
        <v>172</v>
      </c>
      <c r="AB63" s="428" t="s">
        <v>172</v>
      </c>
      <c r="AC63" s="428" t="s">
        <v>172</v>
      </c>
      <c r="AD63" s="428" t="s">
        <v>172</v>
      </c>
      <c r="AE63" s="428" t="s">
        <v>172</v>
      </c>
      <c r="AF63" s="428" t="s">
        <v>172</v>
      </c>
      <c r="AG63" s="428" t="s">
        <v>172</v>
      </c>
      <c r="AH63" s="428" t="s">
        <v>172</v>
      </c>
      <c r="AI63" s="428" t="s">
        <v>172</v>
      </c>
      <c r="AJ63" s="428" t="s">
        <v>172</v>
      </c>
      <c r="AK63" s="869"/>
      <c r="AL63" s="869"/>
      <c r="AM63" s="869"/>
      <c r="AN63" s="869"/>
      <c r="AO63" s="869"/>
    </row>
    <row r="64" spans="1:41" ht="45.6" customHeight="1">
      <c r="A64" s="847"/>
      <c r="B64" s="847"/>
      <c r="C64" s="879"/>
      <c r="D64" s="880"/>
      <c r="E64" s="869"/>
      <c r="F64" s="869"/>
      <c r="G64" s="869"/>
      <c r="H64" s="869"/>
      <c r="I64" s="869"/>
      <c r="J64" s="869"/>
      <c r="K64" s="869"/>
      <c r="L64" s="869"/>
      <c r="M64" s="869"/>
      <c r="N64" s="869"/>
      <c r="O64" s="871" t="s">
        <v>538</v>
      </c>
      <c r="P64" s="871" t="s">
        <v>539</v>
      </c>
      <c r="Q64" s="428" t="s">
        <v>540</v>
      </c>
      <c r="R64" s="428"/>
      <c r="S64" s="428" t="s">
        <v>541</v>
      </c>
      <c r="T64" s="429">
        <v>730811</v>
      </c>
      <c r="U64" s="428"/>
      <c r="V64" s="430">
        <v>2000</v>
      </c>
      <c r="W64" s="428"/>
      <c r="X64" s="428"/>
      <c r="Y64" s="428" t="s">
        <v>172</v>
      </c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869"/>
      <c r="AL64" s="869"/>
      <c r="AM64" s="869"/>
      <c r="AN64" s="869"/>
      <c r="AO64" s="869"/>
    </row>
    <row r="65" spans="1:41" ht="45.6" customHeight="1">
      <c r="A65" s="847"/>
      <c r="B65" s="847"/>
      <c r="C65" s="879"/>
      <c r="D65" s="880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72"/>
      <c r="P65" s="872"/>
      <c r="Q65" s="428"/>
      <c r="R65" s="428"/>
      <c r="S65" s="508" t="s">
        <v>108</v>
      </c>
      <c r="T65" s="508">
        <v>710509</v>
      </c>
      <c r="U65" s="428"/>
      <c r="V65" s="509">
        <v>300</v>
      </c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8"/>
      <c r="AH65" s="428"/>
      <c r="AI65" s="428"/>
      <c r="AJ65" s="428"/>
      <c r="AK65" s="869"/>
      <c r="AL65" s="869"/>
      <c r="AM65" s="869"/>
      <c r="AN65" s="869"/>
      <c r="AO65" s="869"/>
    </row>
    <row r="66" spans="1:41" ht="36">
      <c r="A66" s="847"/>
      <c r="B66" s="847"/>
      <c r="C66" s="879"/>
      <c r="D66" s="880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72"/>
      <c r="P66" s="872"/>
      <c r="Q66" s="428" t="s">
        <v>542</v>
      </c>
      <c r="R66" s="428"/>
      <c r="S66" s="427" t="s">
        <v>480</v>
      </c>
      <c r="T66" s="429">
        <v>730823</v>
      </c>
      <c r="U66" s="428"/>
      <c r="V66" s="430">
        <v>373.1</v>
      </c>
      <c r="W66" s="428"/>
      <c r="X66" s="428"/>
      <c r="Y66" s="428"/>
      <c r="Z66" s="428"/>
      <c r="AA66" s="428"/>
      <c r="AB66" s="428"/>
      <c r="AC66" s="428"/>
      <c r="AD66" s="428"/>
      <c r="AE66" s="428"/>
      <c r="AF66" s="428"/>
      <c r="AG66" s="428" t="s">
        <v>172</v>
      </c>
      <c r="AH66" s="428"/>
      <c r="AI66" s="428"/>
      <c r="AJ66" s="428"/>
      <c r="AK66" s="869"/>
      <c r="AL66" s="869"/>
      <c r="AM66" s="869"/>
      <c r="AN66" s="869"/>
      <c r="AO66" s="869"/>
    </row>
    <row r="67" spans="1:41" ht="84">
      <c r="A67" s="847"/>
      <c r="B67" s="847"/>
      <c r="C67" s="879"/>
      <c r="D67" s="880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72"/>
      <c r="P67" s="872"/>
      <c r="Q67" s="428" t="s">
        <v>543</v>
      </c>
      <c r="R67" s="428"/>
      <c r="S67" s="428" t="s">
        <v>544</v>
      </c>
      <c r="T67" s="429">
        <v>730504</v>
      </c>
      <c r="U67" s="428"/>
      <c r="V67" s="430">
        <v>1000</v>
      </c>
      <c r="W67" s="428"/>
      <c r="X67" s="428"/>
      <c r="Y67" s="428"/>
      <c r="Z67" s="428" t="s">
        <v>172</v>
      </c>
      <c r="AA67" s="428"/>
      <c r="AB67" s="428" t="s">
        <v>172</v>
      </c>
      <c r="AC67" s="428"/>
      <c r="AD67" s="428" t="s">
        <v>172</v>
      </c>
      <c r="AE67" s="428"/>
      <c r="AF67" s="428" t="s">
        <v>172</v>
      </c>
      <c r="AG67" s="428"/>
      <c r="AH67" s="428" t="s">
        <v>172</v>
      </c>
      <c r="AI67" s="428"/>
      <c r="AJ67" s="428" t="s">
        <v>172</v>
      </c>
      <c r="AK67" s="869"/>
      <c r="AL67" s="869"/>
      <c r="AM67" s="869"/>
      <c r="AN67" s="869"/>
      <c r="AO67" s="869"/>
    </row>
    <row r="68" spans="1:41" ht="24">
      <c r="A68" s="847"/>
      <c r="B68" s="847"/>
      <c r="C68" s="879"/>
      <c r="D68" s="880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72"/>
      <c r="P68" s="872"/>
      <c r="Q68" s="428" t="s">
        <v>1330</v>
      </c>
      <c r="R68" s="428"/>
      <c r="S68" s="428" t="s">
        <v>1330</v>
      </c>
      <c r="T68" s="508">
        <v>750199.80099999998</v>
      </c>
      <c r="U68" s="428"/>
      <c r="V68" s="509">
        <v>364176.79</v>
      </c>
      <c r="W68" s="428"/>
      <c r="X68" s="428"/>
      <c r="Y68" s="428"/>
      <c r="Z68" s="428"/>
      <c r="AA68" s="428"/>
      <c r="AB68" s="428"/>
      <c r="AC68" s="428"/>
      <c r="AD68" s="428"/>
      <c r="AE68" s="428"/>
      <c r="AF68" s="428"/>
      <c r="AG68" s="428"/>
      <c r="AH68" s="428"/>
      <c r="AI68" s="428"/>
      <c r="AJ68" s="428"/>
      <c r="AK68" s="869"/>
      <c r="AL68" s="869"/>
      <c r="AM68" s="869"/>
      <c r="AN68" s="869"/>
      <c r="AO68" s="869"/>
    </row>
    <row r="69" spans="1:41" ht="36">
      <c r="A69" s="847"/>
      <c r="B69" s="847"/>
      <c r="C69" s="879"/>
      <c r="D69" s="880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73"/>
      <c r="P69" s="873"/>
      <c r="Q69" s="428" t="s">
        <v>545</v>
      </c>
      <c r="R69" s="428"/>
      <c r="S69" s="428" t="s">
        <v>541</v>
      </c>
      <c r="T69" s="429">
        <v>730811</v>
      </c>
      <c r="U69" s="428"/>
      <c r="V69" s="430">
        <v>1000</v>
      </c>
      <c r="W69" s="428"/>
      <c r="X69" s="428"/>
      <c r="Y69" s="428" t="s">
        <v>172</v>
      </c>
      <c r="Z69" s="428"/>
      <c r="AA69" s="428"/>
      <c r="AB69" s="428"/>
      <c r="AC69" s="428"/>
      <c r="AD69" s="428"/>
      <c r="AE69" s="428"/>
      <c r="AF69" s="428"/>
      <c r="AG69" s="428"/>
      <c r="AH69" s="428"/>
      <c r="AI69" s="428"/>
      <c r="AJ69" s="428"/>
      <c r="AK69" s="869"/>
      <c r="AL69" s="869"/>
      <c r="AM69" s="869"/>
      <c r="AN69" s="869"/>
      <c r="AO69" s="869"/>
    </row>
    <row r="70" spans="1:41" ht="57" customHeight="1">
      <c r="A70" s="847"/>
      <c r="B70" s="847"/>
      <c r="C70" s="879"/>
      <c r="D70" s="880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 t="s">
        <v>546</v>
      </c>
      <c r="P70" s="869" t="s">
        <v>547</v>
      </c>
      <c r="Q70" s="427" t="s">
        <v>548</v>
      </c>
      <c r="R70" s="428"/>
      <c r="S70" s="427" t="s">
        <v>513</v>
      </c>
      <c r="T70" s="429">
        <v>730802</v>
      </c>
      <c r="U70" s="428"/>
      <c r="V70" s="430">
        <v>200</v>
      </c>
      <c r="W70" s="428"/>
      <c r="X70" s="428"/>
      <c r="Y70" s="428" t="s">
        <v>172</v>
      </c>
      <c r="Z70" s="428"/>
      <c r="AA70" s="428"/>
      <c r="AB70" s="428"/>
      <c r="AC70" s="428"/>
      <c r="AD70" s="428"/>
      <c r="AE70" s="428"/>
      <c r="AF70" s="428"/>
      <c r="AG70" s="428"/>
      <c r="AH70" s="428"/>
      <c r="AI70" s="428"/>
      <c r="AJ70" s="428"/>
      <c r="AK70" s="869"/>
      <c r="AL70" s="869"/>
      <c r="AM70" s="869"/>
      <c r="AN70" s="869"/>
      <c r="AO70" s="869"/>
    </row>
    <row r="71" spans="1:41" ht="36">
      <c r="A71" s="847"/>
      <c r="B71" s="847"/>
      <c r="C71" s="879"/>
      <c r="D71" s="880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427" t="s">
        <v>549</v>
      </c>
      <c r="R71" s="428"/>
      <c r="S71" s="428" t="s">
        <v>1066</v>
      </c>
      <c r="T71" s="429">
        <v>731406</v>
      </c>
      <c r="U71" s="437"/>
      <c r="V71" s="438">
        <v>200</v>
      </c>
      <c r="W71" s="437"/>
      <c r="X71" s="437"/>
      <c r="Y71" s="437" t="s">
        <v>172</v>
      </c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869"/>
      <c r="AL71" s="869"/>
      <c r="AM71" s="869"/>
      <c r="AN71" s="869"/>
      <c r="AO71" s="869"/>
    </row>
    <row r="72" spans="1:41" ht="24">
      <c r="A72" s="847"/>
      <c r="B72" s="847"/>
      <c r="C72" s="879"/>
      <c r="D72" s="880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427" t="s">
        <v>550</v>
      </c>
      <c r="R72" s="428"/>
      <c r="S72" s="428" t="s">
        <v>466</v>
      </c>
      <c r="T72" s="429">
        <v>840104</v>
      </c>
      <c r="U72" s="437"/>
      <c r="V72" s="438">
        <v>100</v>
      </c>
      <c r="W72" s="437"/>
      <c r="X72" s="437"/>
      <c r="Y72" s="437"/>
      <c r="Z72" s="437"/>
      <c r="AA72" s="437" t="s">
        <v>172</v>
      </c>
      <c r="AB72" s="437"/>
      <c r="AC72" s="437"/>
      <c r="AD72" s="437"/>
      <c r="AE72" s="437"/>
      <c r="AF72" s="437"/>
      <c r="AG72" s="437"/>
      <c r="AH72" s="437"/>
      <c r="AI72" s="437"/>
      <c r="AJ72" s="437"/>
      <c r="AK72" s="869"/>
      <c r="AL72" s="869"/>
      <c r="AM72" s="869"/>
      <c r="AN72" s="869"/>
      <c r="AO72" s="869"/>
    </row>
    <row r="73" spans="1:41" ht="34.35" customHeight="1">
      <c r="A73" s="847" t="s">
        <v>97</v>
      </c>
      <c r="B73" s="747" t="s">
        <v>551</v>
      </c>
      <c r="C73" s="536" t="s">
        <v>552</v>
      </c>
      <c r="D73" s="867"/>
      <c r="E73" s="859" t="s">
        <v>553</v>
      </c>
      <c r="F73" s="859" t="s">
        <v>554</v>
      </c>
      <c r="G73" s="859" t="s">
        <v>555</v>
      </c>
      <c r="H73" s="859" t="s">
        <v>556</v>
      </c>
      <c r="I73" s="858" t="s">
        <v>170</v>
      </c>
      <c r="J73" s="858"/>
      <c r="K73" s="858" t="s">
        <v>172</v>
      </c>
      <c r="L73" s="858" t="s">
        <v>172</v>
      </c>
      <c r="M73" s="858" t="s">
        <v>172</v>
      </c>
      <c r="N73" s="858" t="s">
        <v>172</v>
      </c>
      <c r="O73" s="859" t="s">
        <v>557</v>
      </c>
      <c r="P73" s="859" t="s">
        <v>558</v>
      </c>
      <c r="Q73" s="439" t="s">
        <v>559</v>
      </c>
      <c r="R73" s="440"/>
      <c r="S73" s="439" t="s">
        <v>441</v>
      </c>
      <c r="T73" s="441">
        <v>730805</v>
      </c>
      <c r="U73" s="442"/>
      <c r="V73" s="443">
        <v>0.01</v>
      </c>
      <c r="W73" s="442"/>
      <c r="X73" s="442"/>
      <c r="Y73" s="442"/>
      <c r="Z73" s="442" t="s">
        <v>172</v>
      </c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859" t="s">
        <v>560</v>
      </c>
      <c r="AL73" s="859" t="s">
        <v>561</v>
      </c>
      <c r="AM73" s="858"/>
      <c r="AN73" s="858"/>
      <c r="AO73" s="859" t="s">
        <v>562</v>
      </c>
    </row>
    <row r="74" spans="1:41" ht="24">
      <c r="A74" s="847"/>
      <c r="B74" s="747"/>
      <c r="C74" s="536"/>
      <c r="D74" s="867"/>
      <c r="E74" s="859"/>
      <c r="F74" s="859"/>
      <c r="G74" s="859"/>
      <c r="H74" s="859"/>
      <c r="I74" s="858"/>
      <c r="J74" s="858"/>
      <c r="K74" s="858"/>
      <c r="L74" s="858"/>
      <c r="M74" s="858"/>
      <c r="N74" s="858"/>
      <c r="O74" s="859"/>
      <c r="P74" s="859"/>
      <c r="Q74" s="439" t="s">
        <v>446</v>
      </c>
      <c r="R74" s="442"/>
      <c r="S74" s="439" t="s">
        <v>75</v>
      </c>
      <c r="T74" s="441">
        <v>730804</v>
      </c>
      <c r="U74" s="442"/>
      <c r="V74" s="443">
        <v>0.01</v>
      </c>
      <c r="W74" s="442"/>
      <c r="X74" s="442"/>
      <c r="Y74" s="442"/>
      <c r="Z74" s="442" t="s">
        <v>172</v>
      </c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859"/>
      <c r="AL74" s="859"/>
      <c r="AM74" s="858"/>
      <c r="AN74" s="858"/>
      <c r="AO74" s="859"/>
    </row>
    <row r="75" spans="1:41" ht="39" customHeight="1">
      <c r="A75" s="847"/>
      <c r="B75" s="747"/>
      <c r="C75" s="536"/>
      <c r="D75" s="867"/>
      <c r="E75" s="859"/>
      <c r="F75" s="859"/>
      <c r="G75" s="859"/>
      <c r="H75" s="859"/>
      <c r="I75" s="858"/>
      <c r="J75" s="858"/>
      <c r="K75" s="858"/>
      <c r="L75" s="858"/>
      <c r="M75" s="858"/>
      <c r="N75" s="858"/>
      <c r="O75" s="859" t="s">
        <v>563</v>
      </c>
      <c r="P75" s="859" t="s">
        <v>564</v>
      </c>
      <c r="Q75" s="439" t="s">
        <v>565</v>
      </c>
      <c r="R75" s="442"/>
      <c r="S75" s="440" t="s">
        <v>566</v>
      </c>
      <c r="T75" s="444">
        <v>730404</v>
      </c>
      <c r="U75" s="442"/>
      <c r="V75" s="443">
        <v>1000</v>
      </c>
      <c r="W75" s="442"/>
      <c r="X75" s="442"/>
      <c r="Y75" s="442"/>
      <c r="Z75" s="442"/>
      <c r="AA75" s="442" t="s">
        <v>172</v>
      </c>
      <c r="AB75" s="442"/>
      <c r="AC75" s="442" t="s">
        <v>172</v>
      </c>
      <c r="AD75" s="442"/>
      <c r="AE75" s="442" t="s">
        <v>172</v>
      </c>
      <c r="AF75" s="442"/>
      <c r="AG75" s="442" t="s">
        <v>172</v>
      </c>
      <c r="AH75" s="442"/>
      <c r="AI75" s="442" t="s">
        <v>172</v>
      </c>
      <c r="AJ75" s="442"/>
      <c r="AK75" s="859"/>
      <c r="AL75" s="859"/>
      <c r="AM75" s="858"/>
      <c r="AN75" s="858"/>
      <c r="AO75" s="859"/>
    </row>
    <row r="76" spans="1:41" ht="56.45" customHeight="1">
      <c r="A76" s="847"/>
      <c r="B76" s="747"/>
      <c r="C76" s="536"/>
      <c r="D76" s="867"/>
      <c r="E76" s="859"/>
      <c r="F76" s="859"/>
      <c r="G76" s="859"/>
      <c r="H76" s="859"/>
      <c r="I76" s="858"/>
      <c r="J76" s="858"/>
      <c r="K76" s="858"/>
      <c r="L76" s="858"/>
      <c r="M76" s="858"/>
      <c r="N76" s="858"/>
      <c r="O76" s="859"/>
      <c r="P76" s="859"/>
      <c r="Q76" s="440" t="s">
        <v>567</v>
      </c>
      <c r="R76" s="442"/>
      <c r="S76" s="440" t="s">
        <v>81</v>
      </c>
      <c r="T76" s="441">
        <v>730813</v>
      </c>
      <c r="U76" s="442"/>
      <c r="V76" s="443">
        <v>1500</v>
      </c>
      <c r="W76" s="442"/>
      <c r="X76" s="442"/>
      <c r="Y76" s="442"/>
      <c r="Z76" s="442"/>
      <c r="AA76" s="442" t="s">
        <v>172</v>
      </c>
      <c r="AB76" s="442"/>
      <c r="AC76" s="442" t="s">
        <v>172</v>
      </c>
      <c r="AD76" s="442"/>
      <c r="AE76" s="442" t="s">
        <v>172</v>
      </c>
      <c r="AF76" s="442"/>
      <c r="AG76" s="442" t="s">
        <v>172</v>
      </c>
      <c r="AH76" s="442"/>
      <c r="AI76" s="442" t="s">
        <v>172</v>
      </c>
      <c r="AJ76" s="442"/>
      <c r="AK76" s="859"/>
      <c r="AL76" s="859"/>
      <c r="AM76" s="858"/>
      <c r="AN76" s="858"/>
      <c r="AO76" s="859"/>
    </row>
    <row r="77" spans="1:41" ht="30">
      <c r="A77" s="847"/>
      <c r="B77" s="747"/>
      <c r="C77" s="536"/>
      <c r="D77" s="867"/>
      <c r="E77" s="859"/>
      <c r="F77" s="859"/>
      <c r="G77" s="859"/>
      <c r="H77" s="859"/>
      <c r="I77" s="858"/>
      <c r="J77" s="858"/>
      <c r="K77" s="858"/>
      <c r="L77" s="858"/>
      <c r="M77" s="858"/>
      <c r="N77" s="858"/>
      <c r="O77" s="859"/>
      <c r="P77" s="859"/>
      <c r="Q77" s="440" t="s">
        <v>568</v>
      </c>
      <c r="R77" s="442"/>
      <c r="S77" s="445" t="s">
        <v>541</v>
      </c>
      <c r="T77" s="444">
        <v>730811</v>
      </c>
      <c r="U77" s="442"/>
      <c r="V77" s="443">
        <v>300</v>
      </c>
      <c r="W77" s="442"/>
      <c r="X77" s="442"/>
      <c r="Y77" s="442"/>
      <c r="Z77" s="442" t="s">
        <v>172</v>
      </c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859"/>
      <c r="AL77" s="859"/>
      <c r="AM77" s="858"/>
      <c r="AN77" s="858"/>
      <c r="AO77" s="859"/>
    </row>
    <row r="78" spans="1:41" ht="36">
      <c r="A78" s="847"/>
      <c r="B78" s="747"/>
      <c r="C78" s="536"/>
      <c r="D78" s="867"/>
      <c r="E78" s="859"/>
      <c r="F78" s="859"/>
      <c r="G78" s="859"/>
      <c r="H78" s="859"/>
      <c r="I78" s="858"/>
      <c r="J78" s="858"/>
      <c r="K78" s="858"/>
      <c r="L78" s="858"/>
      <c r="M78" s="858"/>
      <c r="N78" s="858"/>
      <c r="O78" s="859"/>
      <c r="P78" s="859"/>
      <c r="Q78" s="440" t="s">
        <v>569</v>
      </c>
      <c r="R78" s="442"/>
      <c r="S78" s="440" t="s">
        <v>466</v>
      </c>
      <c r="T78" s="441">
        <v>840104</v>
      </c>
      <c r="U78" s="442"/>
      <c r="V78" s="443">
        <v>5430</v>
      </c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442"/>
      <c r="AJ78" s="442"/>
      <c r="AK78" s="859"/>
      <c r="AL78" s="859"/>
      <c r="AM78" s="858"/>
      <c r="AN78" s="858"/>
      <c r="AO78" s="859"/>
    </row>
    <row r="79" spans="1:41" ht="24">
      <c r="A79" s="847"/>
      <c r="B79" s="747"/>
      <c r="C79" s="536"/>
      <c r="D79" s="867"/>
      <c r="E79" s="859"/>
      <c r="F79" s="859"/>
      <c r="G79" s="859"/>
      <c r="H79" s="859"/>
      <c r="I79" s="858"/>
      <c r="J79" s="858"/>
      <c r="K79" s="858"/>
      <c r="L79" s="858"/>
      <c r="M79" s="858"/>
      <c r="N79" s="858"/>
      <c r="O79" s="859"/>
      <c r="P79" s="859"/>
      <c r="Q79" s="440" t="s">
        <v>570</v>
      </c>
      <c r="R79" s="442"/>
      <c r="S79" s="440" t="s">
        <v>474</v>
      </c>
      <c r="T79" s="441">
        <v>730803</v>
      </c>
      <c r="U79" s="442"/>
      <c r="V79" s="443">
        <v>400</v>
      </c>
      <c r="W79" s="442"/>
      <c r="X79" s="442"/>
      <c r="Y79" s="442" t="s">
        <v>172</v>
      </c>
      <c r="Z79" s="442" t="s">
        <v>172</v>
      </c>
      <c r="AA79" s="442" t="s">
        <v>172</v>
      </c>
      <c r="AB79" s="442" t="s">
        <v>172</v>
      </c>
      <c r="AC79" s="442" t="s">
        <v>172</v>
      </c>
      <c r="AD79" s="442" t="s">
        <v>172</v>
      </c>
      <c r="AE79" s="442" t="s">
        <v>172</v>
      </c>
      <c r="AF79" s="442" t="s">
        <v>172</v>
      </c>
      <c r="AG79" s="442" t="s">
        <v>172</v>
      </c>
      <c r="AH79" s="442" t="s">
        <v>172</v>
      </c>
      <c r="AI79" s="442" t="s">
        <v>172</v>
      </c>
      <c r="AJ79" s="442" t="s">
        <v>172</v>
      </c>
      <c r="AK79" s="859"/>
      <c r="AL79" s="859"/>
      <c r="AM79" s="858"/>
      <c r="AN79" s="858"/>
      <c r="AO79" s="859"/>
    </row>
    <row r="80" spans="1:41" ht="36.6" customHeight="1">
      <c r="A80" s="847"/>
      <c r="B80" s="747"/>
      <c r="C80" s="536"/>
      <c r="D80" s="867"/>
      <c r="E80" s="859"/>
      <c r="F80" s="859"/>
      <c r="G80" s="859"/>
      <c r="H80" s="859"/>
      <c r="I80" s="858"/>
      <c r="J80" s="858"/>
      <c r="K80" s="858"/>
      <c r="L80" s="858"/>
      <c r="M80" s="858"/>
      <c r="N80" s="858"/>
      <c r="O80" s="859"/>
      <c r="P80" s="859"/>
      <c r="Q80" s="439" t="s">
        <v>571</v>
      </c>
      <c r="R80" s="442"/>
      <c r="S80" s="445" t="s">
        <v>1066</v>
      </c>
      <c r="T80" s="444">
        <v>731406</v>
      </c>
      <c r="U80" s="442"/>
      <c r="V80" s="443">
        <v>250</v>
      </c>
      <c r="W80" s="442"/>
      <c r="X80" s="442"/>
      <c r="Y80" s="442"/>
      <c r="Z80" s="442"/>
      <c r="AA80" s="442" t="s">
        <v>172</v>
      </c>
      <c r="AB80" s="442"/>
      <c r="AC80" s="442"/>
      <c r="AD80" s="442"/>
      <c r="AE80" s="442"/>
      <c r="AF80" s="442"/>
      <c r="AG80" s="442"/>
      <c r="AH80" s="442"/>
      <c r="AI80" s="442"/>
      <c r="AJ80" s="442"/>
      <c r="AK80" s="859"/>
      <c r="AL80" s="859"/>
      <c r="AM80" s="858"/>
      <c r="AN80" s="858"/>
      <c r="AO80" s="859"/>
    </row>
    <row r="81" spans="1:42" ht="36.6" customHeight="1">
      <c r="A81" s="521"/>
      <c r="B81" s="520"/>
      <c r="C81" s="519"/>
      <c r="D81" s="524"/>
      <c r="E81" s="859"/>
      <c r="F81" s="874" t="s">
        <v>573</v>
      </c>
      <c r="G81" s="874" t="s">
        <v>574</v>
      </c>
      <c r="H81" s="523"/>
      <c r="I81" s="522"/>
      <c r="J81" s="522"/>
      <c r="K81" s="522"/>
      <c r="L81" s="522"/>
      <c r="M81" s="522"/>
      <c r="N81" s="522"/>
      <c r="O81" s="874" t="s">
        <v>576</v>
      </c>
      <c r="P81" s="877" t="s">
        <v>577</v>
      </c>
      <c r="Q81" s="439" t="s">
        <v>1338</v>
      </c>
      <c r="R81" s="442"/>
      <c r="S81" s="445" t="s">
        <v>1066</v>
      </c>
      <c r="T81" s="522">
        <v>731406</v>
      </c>
      <c r="U81" s="442"/>
      <c r="V81" s="443">
        <v>250</v>
      </c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523"/>
      <c r="AL81" s="523"/>
      <c r="AM81" s="522"/>
      <c r="AN81" s="522"/>
      <c r="AO81" s="523"/>
    </row>
    <row r="82" spans="1:42" ht="60" customHeight="1">
      <c r="A82" s="847" t="s">
        <v>492</v>
      </c>
      <c r="B82" s="747" t="s">
        <v>493</v>
      </c>
      <c r="C82" s="866" t="s">
        <v>572</v>
      </c>
      <c r="D82" s="867"/>
      <c r="E82" s="859"/>
      <c r="F82" s="875"/>
      <c r="G82" s="875"/>
      <c r="H82" s="859" t="s">
        <v>575</v>
      </c>
      <c r="I82" s="859" t="s">
        <v>170</v>
      </c>
      <c r="J82" s="859"/>
      <c r="K82" s="859" t="s">
        <v>172</v>
      </c>
      <c r="L82" s="859" t="s">
        <v>172</v>
      </c>
      <c r="M82" s="859" t="s">
        <v>172</v>
      </c>
      <c r="N82" s="859" t="s">
        <v>172</v>
      </c>
      <c r="O82" s="875"/>
      <c r="P82" s="878"/>
      <c r="Q82" s="446" t="s">
        <v>578</v>
      </c>
      <c r="R82" s="442"/>
      <c r="S82" s="439" t="s">
        <v>480</v>
      </c>
      <c r="T82" s="441">
        <v>730823</v>
      </c>
      <c r="U82" s="442"/>
      <c r="V82" s="443">
        <v>1500</v>
      </c>
      <c r="W82" s="442"/>
      <c r="X82" s="442"/>
      <c r="Y82" s="442" t="s">
        <v>172</v>
      </c>
      <c r="Z82" s="442" t="s">
        <v>172</v>
      </c>
      <c r="AA82" s="442" t="s">
        <v>172</v>
      </c>
      <c r="AB82" s="442" t="s">
        <v>172</v>
      </c>
      <c r="AC82" s="442" t="s">
        <v>172</v>
      </c>
      <c r="AD82" s="442" t="s">
        <v>172</v>
      </c>
      <c r="AE82" s="442" t="s">
        <v>172</v>
      </c>
      <c r="AF82" s="442" t="s">
        <v>172</v>
      </c>
      <c r="AG82" s="442" t="s">
        <v>172</v>
      </c>
      <c r="AH82" s="442" t="s">
        <v>172</v>
      </c>
      <c r="AI82" s="442" t="s">
        <v>172</v>
      </c>
      <c r="AJ82" s="442" t="s">
        <v>172</v>
      </c>
      <c r="AK82" s="859" t="s">
        <v>560</v>
      </c>
      <c r="AL82" s="858"/>
      <c r="AM82" s="858"/>
      <c r="AN82" s="858"/>
      <c r="AO82" s="859" t="s">
        <v>579</v>
      </c>
    </row>
    <row r="83" spans="1:42" ht="88.7" customHeight="1">
      <c r="A83" s="847"/>
      <c r="B83" s="747"/>
      <c r="C83" s="866"/>
      <c r="D83" s="867"/>
      <c r="E83" s="859"/>
      <c r="F83" s="875"/>
      <c r="G83" s="875"/>
      <c r="H83" s="859"/>
      <c r="I83" s="859"/>
      <c r="J83" s="859"/>
      <c r="K83" s="859"/>
      <c r="L83" s="859"/>
      <c r="M83" s="859"/>
      <c r="N83" s="859"/>
      <c r="O83" s="875"/>
      <c r="P83" s="859" t="s">
        <v>580</v>
      </c>
      <c r="Q83" s="446" t="s">
        <v>581</v>
      </c>
      <c r="R83" s="442"/>
      <c r="S83" s="440" t="s">
        <v>582</v>
      </c>
      <c r="T83" s="444">
        <v>730204</v>
      </c>
      <c r="U83" s="442"/>
      <c r="V83" s="443">
        <v>500</v>
      </c>
      <c r="W83" s="442"/>
      <c r="X83" s="442"/>
      <c r="Y83" s="442"/>
      <c r="Z83" s="442" t="s">
        <v>172</v>
      </c>
      <c r="AA83" s="442" t="s">
        <v>172</v>
      </c>
      <c r="AB83" s="442"/>
      <c r="AC83" s="442"/>
      <c r="AD83" s="442"/>
      <c r="AE83" s="442"/>
      <c r="AF83" s="442"/>
      <c r="AG83" s="442"/>
      <c r="AH83" s="442"/>
      <c r="AI83" s="442"/>
      <c r="AJ83" s="442"/>
      <c r="AK83" s="859"/>
      <c r="AL83" s="858"/>
      <c r="AM83" s="858"/>
      <c r="AN83" s="858"/>
      <c r="AO83" s="859"/>
    </row>
    <row r="84" spans="1:42" ht="49.7" customHeight="1">
      <c r="A84" s="847"/>
      <c r="B84" s="747"/>
      <c r="C84" s="866"/>
      <c r="D84" s="867"/>
      <c r="E84" s="859"/>
      <c r="F84" s="875"/>
      <c r="G84" s="875"/>
      <c r="H84" s="859"/>
      <c r="I84" s="859"/>
      <c r="J84" s="859"/>
      <c r="K84" s="859"/>
      <c r="L84" s="859"/>
      <c r="M84" s="859"/>
      <c r="N84" s="859"/>
      <c r="O84" s="875"/>
      <c r="P84" s="859"/>
      <c r="Q84" s="446" t="s">
        <v>583</v>
      </c>
      <c r="R84" s="442"/>
      <c r="S84" s="439" t="s">
        <v>480</v>
      </c>
      <c r="T84" s="441">
        <v>730823</v>
      </c>
      <c r="U84" s="442"/>
      <c r="V84" s="443">
        <v>1000</v>
      </c>
      <c r="W84" s="442"/>
      <c r="X84" s="442"/>
      <c r="Y84" s="442"/>
      <c r="Z84" s="442"/>
      <c r="AA84" s="442"/>
      <c r="AB84" s="442"/>
      <c r="AC84" s="442"/>
      <c r="AD84" s="442" t="s">
        <v>172</v>
      </c>
      <c r="AE84" s="442" t="s">
        <v>172</v>
      </c>
      <c r="AF84" s="442"/>
      <c r="AG84" s="442"/>
      <c r="AH84" s="442"/>
      <c r="AI84" s="442"/>
      <c r="AJ84" s="442"/>
      <c r="AK84" s="859"/>
      <c r="AL84" s="858"/>
      <c r="AM84" s="858"/>
      <c r="AN84" s="858"/>
      <c r="AO84" s="859"/>
    </row>
    <row r="85" spans="1:42" ht="66" customHeight="1">
      <c r="A85" s="847"/>
      <c r="B85" s="747"/>
      <c r="C85" s="866"/>
      <c r="D85" s="867"/>
      <c r="E85" s="859"/>
      <c r="F85" s="876"/>
      <c r="G85" s="876"/>
      <c r="H85" s="859"/>
      <c r="I85" s="859"/>
      <c r="J85" s="859"/>
      <c r="K85" s="859"/>
      <c r="L85" s="859"/>
      <c r="M85" s="859"/>
      <c r="N85" s="859"/>
      <c r="O85" s="876"/>
      <c r="P85" s="859"/>
      <c r="Q85" s="446" t="s">
        <v>584</v>
      </c>
      <c r="R85" s="442"/>
      <c r="S85" s="440" t="s">
        <v>585</v>
      </c>
      <c r="T85" s="444">
        <v>730808</v>
      </c>
      <c r="U85" s="442"/>
      <c r="V85" s="443">
        <v>500</v>
      </c>
      <c r="W85" s="442"/>
      <c r="X85" s="442"/>
      <c r="Y85" s="442"/>
      <c r="Z85" s="442"/>
      <c r="AA85" s="442"/>
      <c r="AB85" s="442"/>
      <c r="AC85" s="442"/>
      <c r="AD85" s="442" t="s">
        <v>172</v>
      </c>
      <c r="AE85" s="442" t="s">
        <v>172</v>
      </c>
      <c r="AF85" s="442"/>
      <c r="AG85" s="442"/>
      <c r="AH85" s="442"/>
      <c r="AI85" s="442"/>
      <c r="AJ85" s="442"/>
      <c r="AK85" s="859"/>
      <c r="AL85" s="858"/>
      <c r="AM85" s="858"/>
      <c r="AN85" s="858"/>
      <c r="AO85" s="859"/>
    </row>
    <row r="86" spans="1:42" ht="79.349999999999994" customHeight="1">
      <c r="A86" s="852" t="s">
        <v>97</v>
      </c>
      <c r="B86" s="748" t="s">
        <v>551</v>
      </c>
      <c r="C86" s="860" t="s">
        <v>552</v>
      </c>
      <c r="D86" s="863"/>
      <c r="E86" s="743" t="s">
        <v>586</v>
      </c>
      <c r="F86" s="532" t="s">
        <v>587</v>
      </c>
      <c r="G86" s="532" t="s">
        <v>588</v>
      </c>
      <c r="H86" s="532" t="s">
        <v>589</v>
      </c>
      <c r="I86" s="855" t="s">
        <v>170</v>
      </c>
      <c r="J86" s="855"/>
      <c r="K86" s="855" t="s">
        <v>172</v>
      </c>
      <c r="L86" s="855" t="s">
        <v>172</v>
      </c>
      <c r="M86" s="855" t="s">
        <v>172</v>
      </c>
      <c r="N86" s="855" t="s">
        <v>172</v>
      </c>
      <c r="O86" s="532" t="s">
        <v>590</v>
      </c>
      <c r="P86" s="532" t="s">
        <v>591</v>
      </c>
      <c r="Q86" s="332" t="s">
        <v>592</v>
      </c>
      <c r="R86" s="855"/>
      <c r="S86" s="447" t="s">
        <v>480</v>
      </c>
      <c r="T86" s="233">
        <v>730823</v>
      </c>
      <c r="U86" s="448"/>
      <c r="V86" s="449">
        <v>2939</v>
      </c>
      <c r="W86" s="448"/>
      <c r="X86" s="448"/>
      <c r="Y86" s="448" t="s">
        <v>172</v>
      </c>
      <c r="Z86" s="448" t="s">
        <v>172</v>
      </c>
      <c r="AA86" s="448" t="s">
        <v>172</v>
      </c>
      <c r="AB86" s="448" t="s">
        <v>172</v>
      </c>
      <c r="AC86" s="448" t="s">
        <v>172</v>
      </c>
      <c r="AD86" s="448" t="s">
        <v>172</v>
      </c>
      <c r="AE86" s="448" t="s">
        <v>172</v>
      </c>
      <c r="AF86" s="448" t="s">
        <v>172</v>
      </c>
      <c r="AG86" s="448" t="s">
        <v>172</v>
      </c>
      <c r="AH86" s="448" t="s">
        <v>172</v>
      </c>
      <c r="AI86" s="448" t="s">
        <v>172</v>
      </c>
      <c r="AJ86" s="448" t="s">
        <v>172</v>
      </c>
      <c r="AK86" s="532" t="s">
        <v>442</v>
      </c>
      <c r="AL86" s="532" t="s">
        <v>593</v>
      </c>
      <c r="AM86" s="855"/>
      <c r="AN86" s="855"/>
      <c r="AO86" s="532" t="s">
        <v>594</v>
      </c>
    </row>
    <row r="87" spans="1:42" ht="32.450000000000003" customHeight="1">
      <c r="A87" s="853"/>
      <c r="B87" s="749"/>
      <c r="C87" s="861"/>
      <c r="D87" s="864"/>
      <c r="E87" s="744"/>
      <c r="F87" s="532"/>
      <c r="G87" s="532"/>
      <c r="H87" s="532"/>
      <c r="I87" s="855"/>
      <c r="J87" s="855"/>
      <c r="K87" s="855"/>
      <c r="L87" s="855"/>
      <c r="M87" s="855"/>
      <c r="N87" s="855"/>
      <c r="O87" s="532"/>
      <c r="P87" s="532"/>
      <c r="Q87" s="332" t="s">
        <v>595</v>
      </c>
      <c r="R87" s="855"/>
      <c r="S87" s="332" t="s">
        <v>596</v>
      </c>
      <c r="T87" s="328">
        <v>731512</v>
      </c>
      <c r="U87" s="448"/>
      <c r="V87" s="449">
        <v>3000</v>
      </c>
      <c r="W87" s="448"/>
      <c r="X87" s="448"/>
      <c r="Y87" s="448"/>
      <c r="Z87" s="448"/>
      <c r="AA87" s="448" t="s">
        <v>172</v>
      </c>
      <c r="AB87" s="448"/>
      <c r="AC87" s="448"/>
      <c r="AD87" s="448"/>
      <c r="AE87" s="448"/>
      <c r="AF87" s="448"/>
      <c r="AG87" s="448"/>
      <c r="AH87" s="448"/>
      <c r="AI87" s="448"/>
      <c r="AJ87" s="448"/>
      <c r="AK87" s="532"/>
      <c r="AL87" s="532"/>
      <c r="AM87" s="855"/>
      <c r="AN87" s="855"/>
      <c r="AO87" s="532"/>
    </row>
    <row r="88" spans="1:42" ht="40.700000000000003" customHeight="1">
      <c r="A88" s="853"/>
      <c r="B88" s="749"/>
      <c r="C88" s="861"/>
      <c r="D88" s="864"/>
      <c r="E88" s="744"/>
      <c r="F88" s="532"/>
      <c r="G88" s="532"/>
      <c r="H88" s="532"/>
      <c r="I88" s="855"/>
      <c r="J88" s="855"/>
      <c r="K88" s="855"/>
      <c r="L88" s="855"/>
      <c r="M88" s="855"/>
      <c r="N88" s="855"/>
      <c r="O88" s="532"/>
      <c r="P88" s="532"/>
      <c r="Q88" s="332" t="s">
        <v>597</v>
      </c>
      <c r="R88" s="855"/>
      <c r="S88" s="233" t="s">
        <v>478</v>
      </c>
      <c r="T88" s="233">
        <v>730814</v>
      </c>
      <c r="U88" s="448"/>
      <c r="V88" s="449">
        <v>300</v>
      </c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532"/>
      <c r="AL88" s="532"/>
      <c r="AM88" s="855"/>
      <c r="AN88" s="855"/>
      <c r="AO88" s="532"/>
    </row>
    <row r="89" spans="1:42" ht="49.7" customHeight="1">
      <c r="A89" s="853"/>
      <c r="B89" s="749"/>
      <c r="C89" s="861"/>
      <c r="D89" s="864"/>
      <c r="E89" s="744"/>
      <c r="F89" s="532"/>
      <c r="G89" s="532"/>
      <c r="H89" s="532"/>
      <c r="I89" s="855"/>
      <c r="J89" s="855"/>
      <c r="K89" s="855"/>
      <c r="L89" s="855"/>
      <c r="M89" s="855"/>
      <c r="N89" s="855"/>
      <c r="O89" s="532"/>
      <c r="P89" s="532"/>
      <c r="Q89" s="332" t="s">
        <v>598</v>
      </c>
      <c r="R89" s="855"/>
      <c r="S89" s="332" t="s">
        <v>1066</v>
      </c>
      <c r="T89" s="328">
        <v>731406</v>
      </c>
      <c r="U89" s="448"/>
      <c r="V89" s="449">
        <v>180</v>
      </c>
      <c r="W89" s="448"/>
      <c r="X89" s="448"/>
      <c r="Y89" s="448"/>
      <c r="Z89" s="448" t="s">
        <v>172</v>
      </c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532"/>
      <c r="AL89" s="532"/>
      <c r="AM89" s="855"/>
      <c r="AN89" s="855"/>
      <c r="AO89" s="532"/>
    </row>
    <row r="90" spans="1:42" ht="61.35" customHeight="1">
      <c r="A90" s="853"/>
      <c r="B90" s="749"/>
      <c r="C90" s="861"/>
      <c r="D90" s="864"/>
      <c r="E90" s="744"/>
      <c r="F90" s="532" t="s">
        <v>599</v>
      </c>
      <c r="G90" s="532" t="s">
        <v>600</v>
      </c>
      <c r="H90" s="532" t="s">
        <v>601</v>
      </c>
      <c r="I90" s="855" t="s">
        <v>170</v>
      </c>
      <c r="J90" s="855"/>
      <c r="K90" s="855" t="s">
        <v>172</v>
      </c>
      <c r="L90" s="855" t="s">
        <v>172</v>
      </c>
      <c r="M90" s="855" t="s">
        <v>172</v>
      </c>
      <c r="N90" s="855" t="s">
        <v>172</v>
      </c>
      <c r="O90" s="856" t="s">
        <v>602</v>
      </c>
      <c r="P90" s="857" t="s">
        <v>603</v>
      </c>
      <c r="Q90" s="332" t="s">
        <v>604</v>
      </c>
      <c r="R90" s="855"/>
      <c r="S90" s="447" t="s">
        <v>480</v>
      </c>
      <c r="T90" s="233">
        <v>730823</v>
      </c>
      <c r="U90" s="448"/>
      <c r="V90" s="449">
        <v>1989</v>
      </c>
      <c r="W90" s="448"/>
      <c r="X90" s="448"/>
      <c r="Y90" s="448" t="s">
        <v>172</v>
      </c>
      <c r="Z90" s="448" t="s">
        <v>172</v>
      </c>
      <c r="AA90" s="448" t="s">
        <v>172</v>
      </c>
      <c r="AB90" s="448" t="s">
        <v>172</v>
      </c>
      <c r="AC90" s="448" t="s">
        <v>172</v>
      </c>
      <c r="AD90" s="448" t="s">
        <v>172</v>
      </c>
      <c r="AE90" s="448" t="s">
        <v>172</v>
      </c>
      <c r="AF90" s="448" t="s">
        <v>172</v>
      </c>
      <c r="AG90" s="448" t="s">
        <v>172</v>
      </c>
      <c r="AH90" s="448" t="s">
        <v>172</v>
      </c>
      <c r="AI90" s="448" t="s">
        <v>172</v>
      </c>
      <c r="AJ90" s="448" t="s">
        <v>172</v>
      </c>
      <c r="AK90" s="532"/>
      <c r="AL90" s="532"/>
      <c r="AM90" s="855"/>
      <c r="AN90" s="855"/>
      <c r="AO90" s="532"/>
    </row>
    <row r="91" spans="1:42" ht="36.6" customHeight="1">
      <c r="A91" s="853"/>
      <c r="B91" s="749"/>
      <c r="C91" s="861"/>
      <c r="D91" s="864"/>
      <c r="E91" s="744"/>
      <c r="F91" s="532"/>
      <c r="G91" s="532"/>
      <c r="H91" s="532"/>
      <c r="I91" s="855"/>
      <c r="J91" s="855"/>
      <c r="K91" s="855"/>
      <c r="L91" s="855"/>
      <c r="M91" s="855"/>
      <c r="N91" s="855"/>
      <c r="O91" s="856"/>
      <c r="P91" s="857"/>
      <c r="Q91" s="332" t="s">
        <v>605</v>
      </c>
      <c r="R91" s="855"/>
      <c r="S91" s="332" t="s">
        <v>606</v>
      </c>
      <c r="T91" s="328">
        <v>731514</v>
      </c>
      <c r="U91" s="448"/>
      <c r="V91" s="449">
        <v>950</v>
      </c>
      <c r="W91" s="448"/>
      <c r="X91" s="448"/>
      <c r="Y91" s="448"/>
      <c r="Z91" s="448"/>
      <c r="AA91" s="448" t="s">
        <v>172</v>
      </c>
      <c r="AB91" s="448"/>
      <c r="AC91" s="448"/>
      <c r="AD91" s="448"/>
      <c r="AE91" s="448"/>
      <c r="AF91" s="448"/>
      <c r="AG91" s="448"/>
      <c r="AH91" s="448"/>
      <c r="AI91" s="448"/>
      <c r="AJ91" s="448"/>
      <c r="AK91" s="532"/>
      <c r="AL91" s="532"/>
      <c r="AM91" s="855"/>
      <c r="AN91" s="855"/>
      <c r="AO91" s="532"/>
    </row>
    <row r="92" spans="1:42" ht="81" customHeight="1">
      <c r="A92" s="853"/>
      <c r="B92" s="749"/>
      <c r="C92" s="861"/>
      <c r="D92" s="864"/>
      <c r="E92" s="744"/>
      <c r="F92" s="532"/>
      <c r="G92" s="532"/>
      <c r="H92" s="532"/>
      <c r="I92" s="855"/>
      <c r="J92" s="855"/>
      <c r="K92" s="855"/>
      <c r="L92" s="855"/>
      <c r="M92" s="855"/>
      <c r="N92" s="855"/>
      <c r="O92" s="856"/>
      <c r="P92" s="857"/>
      <c r="Q92" s="332" t="s">
        <v>607</v>
      </c>
      <c r="R92" s="855"/>
      <c r="S92" s="332" t="s">
        <v>541</v>
      </c>
      <c r="T92" s="328">
        <v>730811</v>
      </c>
      <c r="U92" s="448"/>
      <c r="V92" s="449">
        <v>5140</v>
      </c>
      <c r="W92" s="448"/>
      <c r="X92" s="448"/>
      <c r="Y92" s="448"/>
      <c r="Z92" s="448" t="s">
        <v>172</v>
      </c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532"/>
      <c r="AL92" s="532"/>
      <c r="AM92" s="855"/>
      <c r="AN92" s="855"/>
      <c r="AO92" s="532"/>
    </row>
    <row r="93" spans="1:42" ht="81" customHeight="1">
      <c r="A93" s="854"/>
      <c r="B93" s="750"/>
      <c r="C93" s="862"/>
      <c r="D93" s="865"/>
      <c r="E93" s="745"/>
      <c r="F93" s="450" t="s">
        <v>608</v>
      </c>
      <c r="G93" s="450" t="s">
        <v>609</v>
      </c>
      <c r="H93" s="450" t="s">
        <v>610</v>
      </c>
      <c r="I93" s="451" t="s">
        <v>170</v>
      </c>
      <c r="J93" s="451"/>
      <c r="K93" s="451" t="s">
        <v>172</v>
      </c>
      <c r="L93" s="451" t="s">
        <v>172</v>
      </c>
      <c r="M93" s="451" t="s">
        <v>172</v>
      </c>
      <c r="N93" s="451" t="s">
        <v>172</v>
      </c>
      <c r="O93" s="452" t="s">
        <v>611</v>
      </c>
      <c r="P93" s="453" t="s">
        <v>612</v>
      </c>
      <c r="Q93" s="332" t="s">
        <v>1009</v>
      </c>
      <c r="R93" s="328"/>
      <c r="S93" s="332" t="s">
        <v>613</v>
      </c>
      <c r="T93" s="328">
        <v>750109</v>
      </c>
      <c r="U93" s="448"/>
      <c r="V93" s="449">
        <v>7900</v>
      </c>
      <c r="W93" s="448"/>
      <c r="X93" s="448"/>
      <c r="Y93" s="448" t="s">
        <v>172</v>
      </c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233" t="s">
        <v>442</v>
      </c>
      <c r="AL93" s="233" t="s">
        <v>502</v>
      </c>
      <c r="AM93" s="328"/>
      <c r="AN93" s="328"/>
      <c r="AO93" s="233" t="s">
        <v>614</v>
      </c>
      <c r="AP93" s="55" t="s">
        <v>615</v>
      </c>
    </row>
    <row r="94" spans="1:42" ht="45.6" customHeight="1">
      <c r="A94" s="852" t="s">
        <v>616</v>
      </c>
      <c r="B94" s="852" t="s">
        <v>617</v>
      </c>
      <c r="C94" s="852" t="s">
        <v>552</v>
      </c>
      <c r="D94" s="852"/>
      <c r="E94" s="849" t="s">
        <v>618</v>
      </c>
      <c r="F94" s="849" t="s">
        <v>619</v>
      </c>
      <c r="G94" s="849" t="s">
        <v>620</v>
      </c>
      <c r="H94" s="849" t="s">
        <v>621</v>
      </c>
      <c r="I94" s="849" t="s">
        <v>170</v>
      </c>
      <c r="J94" s="849" t="s">
        <v>622</v>
      </c>
      <c r="K94" s="849" t="s">
        <v>172</v>
      </c>
      <c r="L94" s="849" t="s">
        <v>172</v>
      </c>
      <c r="M94" s="849" t="s">
        <v>172</v>
      </c>
      <c r="N94" s="849" t="s">
        <v>172</v>
      </c>
      <c r="O94" s="849" t="s">
        <v>623</v>
      </c>
      <c r="P94" s="849" t="s">
        <v>624</v>
      </c>
      <c r="Q94" s="454" t="s">
        <v>625</v>
      </c>
      <c r="R94" s="454"/>
      <c r="S94" s="454" t="s">
        <v>478</v>
      </c>
      <c r="T94" s="454">
        <v>730814</v>
      </c>
      <c r="U94" s="455"/>
      <c r="V94" s="456">
        <v>5600</v>
      </c>
      <c r="W94" s="454"/>
      <c r="X94" s="455"/>
      <c r="Y94" s="454"/>
      <c r="Z94" s="454" t="s">
        <v>172</v>
      </c>
      <c r="AA94" s="454"/>
      <c r="AB94" s="454"/>
      <c r="AC94" s="454"/>
      <c r="AD94" s="454"/>
      <c r="AE94" s="454"/>
      <c r="AF94" s="454"/>
      <c r="AG94" s="454"/>
      <c r="AH94" s="454"/>
      <c r="AI94" s="454"/>
      <c r="AJ94" s="454"/>
      <c r="AK94" s="849" t="s">
        <v>626</v>
      </c>
      <c r="AL94" s="849" t="s">
        <v>627</v>
      </c>
      <c r="AM94" s="849"/>
      <c r="AN94" s="849"/>
      <c r="AO94" s="849" t="s">
        <v>628</v>
      </c>
    </row>
    <row r="95" spans="1:42" ht="48">
      <c r="A95" s="853"/>
      <c r="B95" s="853"/>
      <c r="C95" s="853"/>
      <c r="D95" s="853"/>
      <c r="E95" s="850"/>
      <c r="F95" s="850"/>
      <c r="G95" s="850"/>
      <c r="H95" s="850"/>
      <c r="I95" s="850"/>
      <c r="J95" s="850"/>
      <c r="K95" s="850"/>
      <c r="L95" s="850"/>
      <c r="M95" s="850"/>
      <c r="N95" s="850"/>
      <c r="O95" s="850"/>
      <c r="P95" s="850"/>
      <c r="Q95" s="454" t="s">
        <v>629</v>
      </c>
      <c r="R95" s="454"/>
      <c r="S95" s="454" t="s">
        <v>478</v>
      </c>
      <c r="T95" s="454">
        <v>730814</v>
      </c>
      <c r="U95" s="454"/>
      <c r="V95" s="456">
        <v>900</v>
      </c>
      <c r="W95" s="454"/>
      <c r="X95" s="454"/>
      <c r="Y95" s="454" t="s">
        <v>172</v>
      </c>
      <c r="Z95" s="454" t="s">
        <v>172</v>
      </c>
      <c r="AA95" s="454" t="s">
        <v>172</v>
      </c>
      <c r="AB95" s="454" t="s">
        <v>172</v>
      </c>
      <c r="AC95" s="454" t="s">
        <v>172</v>
      </c>
      <c r="AD95" s="454" t="s">
        <v>172</v>
      </c>
      <c r="AE95" s="454" t="s">
        <v>172</v>
      </c>
      <c r="AF95" s="454" t="s">
        <v>172</v>
      </c>
      <c r="AG95" s="454" t="s">
        <v>172</v>
      </c>
      <c r="AH95" s="454" t="s">
        <v>172</v>
      </c>
      <c r="AI95" s="454" t="s">
        <v>172</v>
      </c>
      <c r="AJ95" s="454" t="s">
        <v>172</v>
      </c>
      <c r="AK95" s="850"/>
      <c r="AL95" s="850"/>
      <c r="AM95" s="850"/>
      <c r="AN95" s="850"/>
      <c r="AO95" s="850"/>
    </row>
    <row r="96" spans="1:42" ht="60">
      <c r="A96" s="853"/>
      <c r="B96" s="853"/>
      <c r="C96" s="853"/>
      <c r="D96" s="853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0"/>
      <c r="P96" s="850"/>
      <c r="Q96" s="454" t="s">
        <v>630</v>
      </c>
      <c r="R96" s="454"/>
      <c r="S96" s="454" t="s">
        <v>480</v>
      </c>
      <c r="T96" s="454">
        <v>730823</v>
      </c>
      <c r="U96" s="455"/>
      <c r="V96" s="456">
        <v>3200</v>
      </c>
      <c r="W96" s="454"/>
      <c r="X96" s="455"/>
      <c r="Y96" s="454"/>
      <c r="Z96" s="454" t="s">
        <v>172</v>
      </c>
      <c r="AA96" s="454"/>
      <c r="AB96" s="454"/>
      <c r="AC96" s="454"/>
      <c r="AD96" s="454"/>
      <c r="AE96" s="454"/>
      <c r="AF96" s="454"/>
      <c r="AG96" s="454"/>
      <c r="AH96" s="454"/>
      <c r="AI96" s="454"/>
      <c r="AJ96" s="454"/>
      <c r="AK96" s="850"/>
      <c r="AL96" s="850"/>
      <c r="AM96" s="850"/>
      <c r="AN96" s="850"/>
      <c r="AO96" s="850"/>
    </row>
    <row r="97" spans="1:41" ht="72.599999999999994" customHeight="1">
      <c r="A97" s="853"/>
      <c r="B97" s="853"/>
      <c r="C97" s="853"/>
      <c r="D97" s="853"/>
      <c r="E97" s="850"/>
      <c r="F97" s="850"/>
      <c r="G97" s="850"/>
      <c r="H97" s="850"/>
      <c r="I97" s="850"/>
      <c r="J97" s="850"/>
      <c r="K97" s="850"/>
      <c r="L97" s="850"/>
      <c r="M97" s="850"/>
      <c r="N97" s="850"/>
      <c r="O97" s="850"/>
      <c r="P97" s="850"/>
      <c r="Q97" s="454" t="s">
        <v>631</v>
      </c>
      <c r="R97" s="454"/>
      <c r="S97" s="457" t="s">
        <v>585</v>
      </c>
      <c r="T97" s="458">
        <v>730808</v>
      </c>
      <c r="U97" s="455"/>
      <c r="V97" s="456">
        <v>1000</v>
      </c>
      <c r="W97" s="454"/>
      <c r="X97" s="454"/>
      <c r="Y97" s="454"/>
      <c r="Z97" s="454" t="s">
        <v>172</v>
      </c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850"/>
      <c r="AL97" s="850"/>
      <c r="AM97" s="850"/>
      <c r="AN97" s="850"/>
      <c r="AO97" s="850"/>
    </row>
    <row r="98" spans="1:41" ht="85.7" customHeight="1">
      <c r="A98" s="853"/>
      <c r="B98" s="853"/>
      <c r="C98" s="853"/>
      <c r="D98" s="853"/>
      <c r="E98" s="850"/>
      <c r="F98" s="850"/>
      <c r="G98" s="850"/>
      <c r="H98" s="850"/>
      <c r="I98" s="850"/>
      <c r="J98" s="850"/>
      <c r="K98" s="850"/>
      <c r="L98" s="850"/>
      <c r="M98" s="850"/>
      <c r="N98" s="850"/>
      <c r="O98" s="850"/>
      <c r="P98" s="850"/>
      <c r="Q98" s="454" t="s">
        <v>632</v>
      </c>
      <c r="R98" s="454"/>
      <c r="S98" s="457" t="s">
        <v>585</v>
      </c>
      <c r="T98" s="458">
        <v>730808</v>
      </c>
      <c r="U98" s="454"/>
      <c r="V98" s="456">
        <v>100</v>
      </c>
      <c r="W98" s="454"/>
      <c r="X98" s="454"/>
      <c r="Y98" s="454"/>
      <c r="Z98" s="454" t="s">
        <v>172</v>
      </c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850"/>
      <c r="AL98" s="850"/>
      <c r="AM98" s="850"/>
      <c r="AN98" s="850"/>
      <c r="AO98" s="850"/>
    </row>
    <row r="99" spans="1:41" ht="24">
      <c r="A99" s="854"/>
      <c r="B99" s="854"/>
      <c r="C99" s="854"/>
      <c r="D99" s="854"/>
      <c r="E99" s="851"/>
      <c r="F99" s="851"/>
      <c r="G99" s="851"/>
      <c r="H99" s="851"/>
      <c r="I99" s="851"/>
      <c r="J99" s="851"/>
      <c r="K99" s="851"/>
      <c r="L99" s="851"/>
      <c r="M99" s="851"/>
      <c r="N99" s="851"/>
      <c r="O99" s="851"/>
      <c r="P99" s="851"/>
      <c r="Q99" s="457" t="s">
        <v>633</v>
      </c>
      <c r="R99" s="459"/>
      <c r="S99" s="457" t="s">
        <v>634</v>
      </c>
      <c r="T99" s="458">
        <v>730201</v>
      </c>
      <c r="U99" s="459"/>
      <c r="V99" s="460">
        <v>250</v>
      </c>
      <c r="W99" s="454"/>
      <c r="X99" s="454"/>
      <c r="Y99" s="459" t="s">
        <v>172</v>
      </c>
      <c r="Z99" s="459" t="s">
        <v>172</v>
      </c>
      <c r="AA99" s="459" t="s">
        <v>172</v>
      </c>
      <c r="AB99" s="459" t="s">
        <v>172</v>
      </c>
      <c r="AC99" s="459" t="s">
        <v>172</v>
      </c>
      <c r="AD99" s="459" t="s">
        <v>172</v>
      </c>
      <c r="AE99" s="459" t="s">
        <v>172</v>
      </c>
      <c r="AF99" s="459" t="s">
        <v>172</v>
      </c>
      <c r="AG99" s="459" t="s">
        <v>172</v>
      </c>
      <c r="AH99" s="459" t="s">
        <v>172</v>
      </c>
      <c r="AI99" s="459" t="s">
        <v>172</v>
      </c>
      <c r="AJ99" s="459" t="s">
        <v>172</v>
      </c>
      <c r="AK99" s="851"/>
      <c r="AL99" s="851"/>
      <c r="AM99" s="851"/>
      <c r="AN99" s="851"/>
      <c r="AO99" s="851"/>
    </row>
    <row r="100" spans="1:41" ht="46.35" customHeight="1">
      <c r="A100" s="847" t="s">
        <v>616</v>
      </c>
      <c r="B100" s="847" t="s">
        <v>617</v>
      </c>
      <c r="C100" s="847" t="s">
        <v>552</v>
      </c>
      <c r="D100" s="848"/>
      <c r="E100" s="844" t="s">
        <v>635</v>
      </c>
      <c r="F100" s="844" t="s">
        <v>636</v>
      </c>
      <c r="G100" s="844" t="s">
        <v>637</v>
      </c>
      <c r="H100" s="844" t="s">
        <v>638</v>
      </c>
      <c r="I100" s="845" t="s">
        <v>170</v>
      </c>
      <c r="J100" s="845"/>
      <c r="K100" s="845" t="s">
        <v>172</v>
      </c>
      <c r="L100" s="845" t="s">
        <v>172</v>
      </c>
      <c r="M100" s="845" t="s">
        <v>172</v>
      </c>
      <c r="N100" s="845" t="s">
        <v>172</v>
      </c>
      <c r="O100" s="844" t="s">
        <v>639</v>
      </c>
      <c r="P100" s="844" t="s">
        <v>1277</v>
      </c>
      <c r="Q100" s="461" t="s">
        <v>640</v>
      </c>
      <c r="R100" s="462"/>
      <c r="S100" s="463" t="s">
        <v>478</v>
      </c>
      <c r="T100" s="463">
        <v>730814</v>
      </c>
      <c r="U100" s="462"/>
      <c r="V100" s="464">
        <v>9600</v>
      </c>
      <c r="W100" s="462"/>
      <c r="X100" s="462"/>
      <c r="Y100" s="462" t="s">
        <v>172</v>
      </c>
      <c r="Z100" s="462" t="s">
        <v>172</v>
      </c>
      <c r="AA100" s="462"/>
      <c r="AB100" s="462"/>
      <c r="AC100" s="462"/>
      <c r="AD100" s="462"/>
      <c r="AE100" s="462"/>
      <c r="AF100" s="462"/>
      <c r="AG100" s="462"/>
      <c r="AH100" s="462"/>
      <c r="AI100" s="462"/>
      <c r="AJ100" s="462"/>
      <c r="AK100" s="844" t="s">
        <v>1019</v>
      </c>
      <c r="AL100" s="844" t="s">
        <v>502</v>
      </c>
      <c r="AM100" s="844"/>
      <c r="AN100" s="844"/>
      <c r="AO100" s="844" t="s">
        <v>641</v>
      </c>
    </row>
    <row r="101" spans="1:41" ht="33.6" customHeight="1">
      <c r="A101" s="847"/>
      <c r="B101" s="847"/>
      <c r="C101" s="847"/>
      <c r="D101" s="848"/>
      <c r="E101" s="844"/>
      <c r="F101" s="844"/>
      <c r="G101" s="844"/>
      <c r="H101" s="844"/>
      <c r="I101" s="845"/>
      <c r="J101" s="845"/>
      <c r="K101" s="845"/>
      <c r="L101" s="845"/>
      <c r="M101" s="845"/>
      <c r="N101" s="845"/>
      <c r="O101" s="844"/>
      <c r="P101" s="844"/>
      <c r="Q101" s="461" t="s">
        <v>633</v>
      </c>
      <c r="R101" s="462"/>
      <c r="S101" s="461" t="s">
        <v>634</v>
      </c>
      <c r="T101" s="465">
        <v>730201</v>
      </c>
      <c r="U101" s="462"/>
      <c r="V101" s="464">
        <v>150</v>
      </c>
      <c r="W101" s="462"/>
      <c r="X101" s="462"/>
      <c r="Y101" s="462" t="s">
        <v>172</v>
      </c>
      <c r="Z101" s="462" t="s">
        <v>172</v>
      </c>
      <c r="AA101" s="462" t="s">
        <v>172</v>
      </c>
      <c r="AB101" s="462" t="s">
        <v>172</v>
      </c>
      <c r="AC101" s="462" t="s">
        <v>172</v>
      </c>
      <c r="AD101" s="462" t="s">
        <v>172</v>
      </c>
      <c r="AE101" s="462" t="s">
        <v>172</v>
      </c>
      <c r="AF101" s="462" t="s">
        <v>172</v>
      </c>
      <c r="AG101" s="462" t="s">
        <v>172</v>
      </c>
      <c r="AH101" s="462" t="s">
        <v>172</v>
      </c>
      <c r="AI101" s="462" t="s">
        <v>172</v>
      </c>
      <c r="AJ101" s="462" t="s">
        <v>172</v>
      </c>
      <c r="AK101" s="844"/>
      <c r="AL101" s="844"/>
      <c r="AM101" s="844"/>
      <c r="AN101" s="844"/>
      <c r="AO101" s="844"/>
    </row>
    <row r="102" spans="1:41" ht="48">
      <c r="A102" s="847"/>
      <c r="B102" s="847"/>
      <c r="C102" s="847"/>
      <c r="D102" s="848"/>
      <c r="E102" s="844"/>
      <c r="F102" s="844"/>
      <c r="G102" s="844"/>
      <c r="H102" s="844"/>
      <c r="I102" s="845"/>
      <c r="J102" s="845"/>
      <c r="K102" s="845"/>
      <c r="L102" s="845"/>
      <c r="M102" s="845"/>
      <c r="N102" s="845"/>
      <c r="O102" s="844"/>
      <c r="P102" s="844" t="s">
        <v>1278</v>
      </c>
      <c r="Q102" s="461" t="s">
        <v>640</v>
      </c>
      <c r="R102" s="462"/>
      <c r="S102" s="463" t="s">
        <v>478</v>
      </c>
      <c r="T102" s="463">
        <v>730814</v>
      </c>
      <c r="U102" s="462"/>
      <c r="V102" s="464">
        <v>3000</v>
      </c>
      <c r="W102" s="462"/>
      <c r="X102" s="462"/>
      <c r="Y102" s="462" t="s">
        <v>172</v>
      </c>
      <c r="Z102" s="462" t="s">
        <v>172</v>
      </c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844"/>
      <c r="AL102" s="844"/>
      <c r="AM102" s="844"/>
      <c r="AN102" s="844"/>
      <c r="AO102" s="844"/>
    </row>
    <row r="103" spans="1:41" ht="34.35" customHeight="1">
      <c r="A103" s="847"/>
      <c r="B103" s="847"/>
      <c r="C103" s="847"/>
      <c r="D103" s="848"/>
      <c r="E103" s="844"/>
      <c r="F103" s="844"/>
      <c r="G103" s="844"/>
      <c r="H103" s="844"/>
      <c r="I103" s="845"/>
      <c r="J103" s="845"/>
      <c r="K103" s="845"/>
      <c r="L103" s="845"/>
      <c r="M103" s="845"/>
      <c r="N103" s="845"/>
      <c r="O103" s="844"/>
      <c r="P103" s="844"/>
      <c r="Q103" s="461" t="s">
        <v>633</v>
      </c>
      <c r="R103" s="462"/>
      <c r="S103" s="461" t="s">
        <v>634</v>
      </c>
      <c r="T103" s="465">
        <v>730201</v>
      </c>
      <c r="U103" s="462"/>
      <c r="V103" s="464">
        <v>150</v>
      </c>
      <c r="W103" s="462"/>
      <c r="X103" s="462"/>
      <c r="Y103" s="462" t="s">
        <v>172</v>
      </c>
      <c r="Z103" s="462" t="s">
        <v>172</v>
      </c>
      <c r="AA103" s="462" t="s">
        <v>172</v>
      </c>
      <c r="AB103" s="462" t="s">
        <v>172</v>
      </c>
      <c r="AC103" s="462" t="s">
        <v>172</v>
      </c>
      <c r="AD103" s="462" t="s">
        <v>172</v>
      </c>
      <c r="AE103" s="462" t="s">
        <v>172</v>
      </c>
      <c r="AF103" s="462" t="s">
        <v>172</v>
      </c>
      <c r="AG103" s="462" t="s">
        <v>172</v>
      </c>
      <c r="AH103" s="462" t="s">
        <v>172</v>
      </c>
      <c r="AI103" s="462" t="s">
        <v>172</v>
      </c>
      <c r="AJ103" s="462" t="s">
        <v>172</v>
      </c>
      <c r="AK103" s="844"/>
      <c r="AL103" s="844"/>
      <c r="AM103" s="844"/>
      <c r="AN103" s="844"/>
      <c r="AO103" s="844"/>
    </row>
    <row r="104" spans="1:41" ht="48">
      <c r="A104" s="847"/>
      <c r="B104" s="847"/>
      <c r="C104" s="847"/>
      <c r="D104" s="848"/>
      <c r="E104" s="844"/>
      <c r="F104" s="844"/>
      <c r="G104" s="844"/>
      <c r="H104" s="844"/>
      <c r="I104" s="845"/>
      <c r="J104" s="845"/>
      <c r="K104" s="845"/>
      <c r="L104" s="845"/>
      <c r="M104" s="845"/>
      <c r="N104" s="845"/>
      <c r="O104" s="844"/>
      <c r="P104" s="846" t="s">
        <v>642</v>
      </c>
      <c r="Q104" s="466" t="s">
        <v>643</v>
      </c>
      <c r="R104" s="466"/>
      <c r="S104" s="463" t="s">
        <v>478</v>
      </c>
      <c r="T104" s="463">
        <v>730814</v>
      </c>
      <c r="U104" s="466"/>
      <c r="V104" s="467">
        <v>4200</v>
      </c>
      <c r="W104" s="462"/>
      <c r="X104" s="462"/>
      <c r="Y104" s="462"/>
      <c r="Z104" s="462"/>
      <c r="AA104" s="462"/>
      <c r="AB104" s="462"/>
      <c r="AC104" s="462"/>
      <c r="AD104" s="462"/>
      <c r="AE104" s="462" t="s">
        <v>172</v>
      </c>
      <c r="AF104" s="462" t="s">
        <v>172</v>
      </c>
      <c r="AG104" s="462"/>
      <c r="AH104" s="462"/>
      <c r="AI104" s="462"/>
      <c r="AJ104" s="462"/>
      <c r="AK104" s="844"/>
      <c r="AL104" s="844"/>
      <c r="AM104" s="844"/>
      <c r="AN104" s="844"/>
      <c r="AO104" s="844"/>
    </row>
    <row r="105" spans="1:41" ht="24">
      <c r="A105" s="847"/>
      <c r="B105" s="847"/>
      <c r="C105" s="847"/>
      <c r="D105" s="848"/>
      <c r="E105" s="844"/>
      <c r="F105" s="844"/>
      <c r="G105" s="844"/>
      <c r="H105" s="844"/>
      <c r="I105" s="845"/>
      <c r="J105" s="845"/>
      <c r="K105" s="845"/>
      <c r="L105" s="845"/>
      <c r="M105" s="845"/>
      <c r="N105" s="845"/>
      <c r="O105" s="844"/>
      <c r="P105" s="846"/>
      <c r="Q105" s="461" t="s">
        <v>474</v>
      </c>
      <c r="R105" s="462"/>
      <c r="S105" s="461" t="s">
        <v>474</v>
      </c>
      <c r="T105" s="465">
        <v>730803</v>
      </c>
      <c r="U105" s="462"/>
      <c r="V105" s="464">
        <v>200</v>
      </c>
      <c r="W105" s="462"/>
      <c r="X105" s="462"/>
      <c r="Y105" s="462" t="s">
        <v>172</v>
      </c>
      <c r="Z105" s="462" t="s">
        <v>172</v>
      </c>
      <c r="AA105" s="462" t="s">
        <v>172</v>
      </c>
      <c r="AB105" s="462" t="s">
        <v>172</v>
      </c>
      <c r="AC105" s="462" t="s">
        <v>172</v>
      </c>
      <c r="AD105" s="462" t="s">
        <v>172</v>
      </c>
      <c r="AE105" s="462" t="s">
        <v>172</v>
      </c>
      <c r="AF105" s="462" t="s">
        <v>172</v>
      </c>
      <c r="AG105" s="462" t="s">
        <v>172</v>
      </c>
      <c r="AH105" s="462" t="s">
        <v>172</v>
      </c>
      <c r="AI105" s="462" t="s">
        <v>172</v>
      </c>
      <c r="AJ105" s="462" t="s">
        <v>172</v>
      </c>
      <c r="AK105" s="844"/>
      <c r="AL105" s="844"/>
      <c r="AM105" s="844"/>
      <c r="AN105" s="844"/>
      <c r="AO105" s="844"/>
    </row>
    <row r="106" spans="1:41" ht="35.450000000000003" customHeight="1">
      <c r="A106" s="847"/>
      <c r="B106" s="847"/>
      <c r="C106" s="847"/>
      <c r="D106" s="848"/>
      <c r="E106" s="844"/>
      <c r="F106" s="844" t="s">
        <v>644</v>
      </c>
      <c r="G106" s="844" t="s">
        <v>645</v>
      </c>
      <c r="H106" s="844" t="s">
        <v>646</v>
      </c>
      <c r="I106" s="845" t="s">
        <v>170</v>
      </c>
      <c r="J106" s="845"/>
      <c r="K106" s="845" t="s">
        <v>172</v>
      </c>
      <c r="L106" s="845" t="s">
        <v>172</v>
      </c>
      <c r="M106" s="845" t="s">
        <v>172</v>
      </c>
      <c r="N106" s="845" t="s">
        <v>172</v>
      </c>
      <c r="O106" s="844" t="s">
        <v>647</v>
      </c>
      <c r="P106" s="846" t="s">
        <v>648</v>
      </c>
      <c r="Q106" s="846" t="s">
        <v>649</v>
      </c>
      <c r="R106" s="466"/>
      <c r="S106" s="466" t="s">
        <v>491</v>
      </c>
      <c r="T106" s="468">
        <v>730235</v>
      </c>
      <c r="U106" s="466"/>
      <c r="V106" s="467">
        <v>120</v>
      </c>
      <c r="W106" s="462"/>
      <c r="X106" s="462"/>
      <c r="Y106" s="462"/>
      <c r="Z106" s="462"/>
      <c r="AA106" s="462"/>
      <c r="AB106" s="462" t="s">
        <v>172</v>
      </c>
      <c r="AC106" s="462"/>
      <c r="AD106" s="462"/>
      <c r="AE106" s="462"/>
      <c r="AF106" s="462"/>
      <c r="AG106" s="462"/>
      <c r="AH106" s="462"/>
      <c r="AI106" s="462"/>
      <c r="AJ106" s="462"/>
      <c r="AK106" s="844" t="s">
        <v>1019</v>
      </c>
      <c r="AL106" s="844" t="s">
        <v>502</v>
      </c>
      <c r="AM106" s="844"/>
      <c r="AN106" s="844"/>
      <c r="AO106" s="844" t="s">
        <v>641</v>
      </c>
    </row>
    <row r="107" spans="1:41" ht="27" customHeight="1">
      <c r="A107" s="847"/>
      <c r="B107" s="847"/>
      <c r="C107" s="847"/>
      <c r="D107" s="848"/>
      <c r="E107" s="844"/>
      <c r="F107" s="844"/>
      <c r="G107" s="844"/>
      <c r="H107" s="844"/>
      <c r="I107" s="845"/>
      <c r="J107" s="845"/>
      <c r="K107" s="845"/>
      <c r="L107" s="845"/>
      <c r="M107" s="845"/>
      <c r="N107" s="845"/>
      <c r="O107" s="844"/>
      <c r="P107" s="846"/>
      <c r="Q107" s="846"/>
      <c r="R107" s="466"/>
      <c r="S107" s="466" t="s">
        <v>650</v>
      </c>
      <c r="T107" s="465">
        <v>730201</v>
      </c>
      <c r="U107" s="466"/>
      <c r="V107" s="467">
        <v>140</v>
      </c>
      <c r="W107" s="462"/>
      <c r="X107" s="462"/>
      <c r="Y107" s="462"/>
      <c r="Z107" s="462"/>
      <c r="AA107" s="462"/>
      <c r="AB107" s="462" t="s">
        <v>172</v>
      </c>
      <c r="AC107" s="462"/>
      <c r="AD107" s="462"/>
      <c r="AE107" s="462"/>
      <c r="AF107" s="462"/>
      <c r="AG107" s="462"/>
      <c r="AH107" s="462"/>
      <c r="AI107" s="462"/>
      <c r="AJ107" s="462"/>
      <c r="AK107" s="844"/>
      <c r="AL107" s="844"/>
      <c r="AM107" s="844"/>
      <c r="AN107" s="844"/>
      <c r="AO107" s="844"/>
    </row>
    <row r="108" spans="1:41" ht="32.450000000000003" customHeight="1">
      <c r="A108" s="847"/>
      <c r="B108" s="847"/>
      <c r="C108" s="847"/>
      <c r="D108" s="848"/>
      <c r="E108" s="844"/>
      <c r="F108" s="844"/>
      <c r="G108" s="844"/>
      <c r="H108" s="844"/>
      <c r="I108" s="845"/>
      <c r="J108" s="845"/>
      <c r="K108" s="845"/>
      <c r="L108" s="845"/>
      <c r="M108" s="845"/>
      <c r="N108" s="845"/>
      <c r="O108" s="844"/>
      <c r="P108" s="846"/>
      <c r="Q108" s="846"/>
      <c r="R108" s="466"/>
      <c r="S108" s="466"/>
      <c r="T108" s="468"/>
      <c r="U108" s="466"/>
      <c r="V108" s="467"/>
      <c r="W108" s="462"/>
      <c r="X108" s="462"/>
      <c r="Y108" s="462"/>
      <c r="Z108" s="462"/>
      <c r="AA108" s="462"/>
      <c r="AB108" s="462" t="s">
        <v>172</v>
      </c>
      <c r="AC108" s="462"/>
      <c r="AD108" s="462"/>
      <c r="AE108" s="462"/>
      <c r="AF108" s="462"/>
      <c r="AG108" s="462"/>
      <c r="AH108" s="462"/>
      <c r="AI108" s="462"/>
      <c r="AJ108" s="462"/>
      <c r="AK108" s="844"/>
      <c r="AL108" s="844"/>
      <c r="AM108" s="844"/>
      <c r="AN108" s="844"/>
      <c r="AO108" s="844"/>
    </row>
    <row r="109" spans="1:41" ht="48">
      <c r="A109" s="847"/>
      <c r="B109" s="847"/>
      <c r="C109" s="847"/>
      <c r="D109" s="848"/>
      <c r="E109" s="844"/>
      <c r="F109" s="844"/>
      <c r="G109" s="844"/>
      <c r="H109" s="844"/>
      <c r="I109" s="845"/>
      <c r="J109" s="845"/>
      <c r="K109" s="845"/>
      <c r="L109" s="845"/>
      <c r="M109" s="845"/>
      <c r="N109" s="845"/>
      <c r="O109" s="844"/>
      <c r="P109" s="846"/>
      <c r="Q109" s="466" t="s">
        <v>651</v>
      </c>
      <c r="R109" s="466"/>
      <c r="S109" s="463" t="s">
        <v>478</v>
      </c>
      <c r="T109" s="463">
        <v>730814</v>
      </c>
      <c r="U109" s="466"/>
      <c r="V109" s="467"/>
      <c r="W109" s="462"/>
      <c r="X109" s="462"/>
      <c r="Y109" s="462"/>
      <c r="Z109" s="462"/>
      <c r="AA109" s="462"/>
      <c r="AB109" s="462"/>
      <c r="AC109" s="462" t="s">
        <v>172</v>
      </c>
      <c r="AD109" s="462"/>
      <c r="AE109" s="462"/>
      <c r="AF109" s="462"/>
      <c r="AG109" s="462"/>
      <c r="AH109" s="462"/>
      <c r="AI109" s="462"/>
      <c r="AJ109" s="462"/>
      <c r="AK109" s="844"/>
      <c r="AL109" s="844"/>
      <c r="AM109" s="844"/>
      <c r="AN109" s="844"/>
      <c r="AO109" s="844"/>
    </row>
    <row r="110" spans="1:41" ht="48">
      <c r="A110" s="847"/>
      <c r="B110" s="847"/>
      <c r="C110" s="847"/>
      <c r="D110" s="848"/>
      <c r="E110" s="844"/>
      <c r="F110" s="844"/>
      <c r="G110" s="844"/>
      <c r="H110" s="844"/>
      <c r="I110" s="845"/>
      <c r="J110" s="845"/>
      <c r="K110" s="845"/>
      <c r="L110" s="845"/>
      <c r="M110" s="845"/>
      <c r="N110" s="845"/>
      <c r="O110" s="844"/>
      <c r="P110" s="846"/>
      <c r="Q110" s="466" t="s">
        <v>652</v>
      </c>
      <c r="R110" s="466"/>
      <c r="S110" s="463" t="s">
        <v>478</v>
      </c>
      <c r="T110" s="463">
        <v>730814</v>
      </c>
      <c r="U110" s="466"/>
      <c r="V110" s="467">
        <v>19000</v>
      </c>
      <c r="W110" s="462"/>
      <c r="X110" s="462"/>
      <c r="Y110" s="462"/>
      <c r="Z110" s="462"/>
      <c r="AA110" s="462"/>
      <c r="AB110" s="462"/>
      <c r="AC110" s="462" t="s">
        <v>172</v>
      </c>
      <c r="AD110" s="462"/>
      <c r="AE110" s="462"/>
      <c r="AF110" s="462"/>
      <c r="AG110" s="462"/>
      <c r="AH110" s="462"/>
      <c r="AI110" s="462"/>
      <c r="AJ110" s="462"/>
      <c r="AK110" s="844"/>
      <c r="AL110" s="844"/>
      <c r="AM110" s="844"/>
      <c r="AN110" s="844"/>
      <c r="AO110" s="844"/>
    </row>
    <row r="111" spans="1:41" ht="45.6" customHeight="1">
      <c r="A111" s="847"/>
      <c r="B111" s="847"/>
      <c r="C111" s="847"/>
      <c r="D111" s="848"/>
      <c r="E111" s="844"/>
      <c r="F111" s="844" t="s">
        <v>653</v>
      </c>
      <c r="G111" s="844" t="s">
        <v>637</v>
      </c>
      <c r="H111" s="844" t="s">
        <v>638</v>
      </c>
      <c r="I111" s="845" t="s">
        <v>170</v>
      </c>
      <c r="J111" s="845"/>
      <c r="K111" s="845" t="s">
        <v>172</v>
      </c>
      <c r="L111" s="845" t="s">
        <v>172</v>
      </c>
      <c r="M111" s="845" t="s">
        <v>172</v>
      </c>
      <c r="N111" s="845" t="s">
        <v>172</v>
      </c>
      <c r="O111" s="844" t="s">
        <v>654</v>
      </c>
      <c r="P111" s="846" t="s">
        <v>655</v>
      </c>
      <c r="Q111" s="466" t="s">
        <v>656</v>
      </c>
      <c r="R111" s="466"/>
      <c r="S111" s="466" t="s">
        <v>657</v>
      </c>
      <c r="T111" s="468">
        <v>730613</v>
      </c>
      <c r="U111" s="466"/>
      <c r="V111" s="464"/>
      <c r="W111" s="462"/>
      <c r="X111" s="462"/>
      <c r="Y111" s="462"/>
      <c r="Z111" s="462" t="s">
        <v>172</v>
      </c>
      <c r="AA111" s="462"/>
      <c r="AB111" s="462"/>
      <c r="AC111" s="462"/>
      <c r="AD111" s="462"/>
      <c r="AE111" s="462"/>
      <c r="AF111" s="462"/>
      <c r="AG111" s="462"/>
      <c r="AH111" s="462"/>
      <c r="AI111" s="462"/>
      <c r="AJ111" s="462"/>
      <c r="AK111" s="844" t="s">
        <v>1019</v>
      </c>
      <c r="AL111" s="844" t="s">
        <v>502</v>
      </c>
      <c r="AM111" s="844"/>
      <c r="AN111" s="844"/>
      <c r="AO111" s="844" t="s">
        <v>641</v>
      </c>
    </row>
    <row r="112" spans="1:41" ht="48">
      <c r="A112" s="847"/>
      <c r="B112" s="847"/>
      <c r="C112" s="847"/>
      <c r="D112" s="848"/>
      <c r="E112" s="844"/>
      <c r="F112" s="844"/>
      <c r="G112" s="844"/>
      <c r="H112" s="844"/>
      <c r="I112" s="845"/>
      <c r="J112" s="845"/>
      <c r="K112" s="845"/>
      <c r="L112" s="845"/>
      <c r="M112" s="845"/>
      <c r="N112" s="845"/>
      <c r="O112" s="844"/>
      <c r="P112" s="846"/>
      <c r="Q112" s="461" t="s">
        <v>658</v>
      </c>
      <c r="R112" s="462"/>
      <c r="S112" s="463" t="s">
        <v>478</v>
      </c>
      <c r="T112" s="463">
        <v>730814</v>
      </c>
      <c r="U112" s="462"/>
      <c r="V112" s="469">
        <v>0.01</v>
      </c>
      <c r="W112" s="462"/>
      <c r="X112" s="462"/>
      <c r="Y112" s="462"/>
      <c r="Z112" s="462"/>
      <c r="AA112" s="462" t="s">
        <v>172</v>
      </c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844"/>
      <c r="AL112" s="844"/>
      <c r="AM112" s="844"/>
      <c r="AN112" s="844"/>
      <c r="AO112" s="844"/>
    </row>
    <row r="113" spans="1:41" ht="45.6" customHeight="1">
      <c r="A113" s="847"/>
      <c r="B113" s="847"/>
      <c r="C113" s="847"/>
      <c r="D113" s="848"/>
      <c r="E113" s="844"/>
      <c r="F113" s="844"/>
      <c r="G113" s="844"/>
      <c r="H113" s="844"/>
      <c r="I113" s="845"/>
      <c r="J113" s="845"/>
      <c r="K113" s="845"/>
      <c r="L113" s="845"/>
      <c r="M113" s="845"/>
      <c r="N113" s="845"/>
      <c r="O113" s="844"/>
      <c r="P113" s="846"/>
      <c r="Q113" s="461" t="s">
        <v>659</v>
      </c>
      <c r="R113" s="462"/>
      <c r="S113" s="461" t="s">
        <v>660</v>
      </c>
      <c r="T113" s="465">
        <v>840104</v>
      </c>
      <c r="U113" s="462"/>
      <c r="V113" s="469"/>
      <c r="W113" s="462"/>
      <c r="X113" s="462"/>
      <c r="Y113" s="462"/>
      <c r="Z113" s="462"/>
      <c r="AA113" s="462"/>
      <c r="AB113" s="462"/>
      <c r="AC113" s="462"/>
      <c r="AD113" s="462"/>
      <c r="AE113" s="462" t="s">
        <v>172</v>
      </c>
      <c r="AF113" s="462"/>
      <c r="AG113" s="462"/>
      <c r="AH113" s="462"/>
      <c r="AI113" s="462"/>
      <c r="AJ113" s="462"/>
      <c r="AK113" s="844"/>
      <c r="AL113" s="844"/>
      <c r="AM113" s="844"/>
      <c r="AN113" s="844"/>
      <c r="AO113" s="844"/>
    </row>
    <row r="114" spans="1:41" ht="96.6" customHeight="1">
      <c r="A114" s="847"/>
      <c r="B114" s="847"/>
      <c r="C114" s="847"/>
      <c r="D114" s="848"/>
      <c r="E114" s="844"/>
      <c r="F114" s="463" t="s">
        <v>661</v>
      </c>
      <c r="G114" s="463" t="s">
        <v>662</v>
      </c>
      <c r="H114" s="463"/>
      <c r="I114" s="465"/>
      <c r="J114" s="465"/>
      <c r="K114" s="465"/>
      <c r="L114" s="465"/>
      <c r="M114" s="465"/>
      <c r="N114" s="465"/>
      <c r="O114" s="463" t="s">
        <v>663</v>
      </c>
      <c r="P114" s="463" t="s">
        <v>664</v>
      </c>
      <c r="Q114" s="461" t="s">
        <v>665</v>
      </c>
      <c r="R114" s="462"/>
      <c r="S114" s="463" t="s">
        <v>478</v>
      </c>
      <c r="T114" s="463">
        <v>730814</v>
      </c>
      <c r="U114" s="462"/>
      <c r="V114" s="469">
        <v>10000</v>
      </c>
      <c r="W114" s="462"/>
      <c r="X114" s="462"/>
      <c r="Y114" s="462"/>
      <c r="Z114" s="462"/>
      <c r="AA114" s="462"/>
      <c r="AB114" s="462"/>
      <c r="AC114" s="462"/>
      <c r="AD114" s="462"/>
      <c r="AE114" s="462"/>
      <c r="AF114" s="462"/>
      <c r="AG114" s="462"/>
      <c r="AH114" s="462"/>
      <c r="AI114" s="462"/>
      <c r="AJ114" s="462"/>
      <c r="AK114" s="463" t="s">
        <v>1019</v>
      </c>
      <c r="AL114" s="463"/>
      <c r="AM114" s="463"/>
      <c r="AN114" s="463"/>
      <c r="AO114" s="463" t="s">
        <v>519</v>
      </c>
    </row>
    <row r="115" spans="1:41" s="56" customFormat="1" ht="113.45" customHeight="1">
      <c r="A115" s="847"/>
      <c r="B115" s="847"/>
      <c r="C115" s="847"/>
      <c r="D115" s="848"/>
      <c r="E115" s="457" t="s">
        <v>666</v>
      </c>
      <c r="F115" s="457" t="s">
        <v>667</v>
      </c>
      <c r="G115" s="457" t="s">
        <v>668</v>
      </c>
      <c r="H115" s="457" t="s">
        <v>669</v>
      </c>
      <c r="I115" s="459" t="s">
        <v>264</v>
      </c>
      <c r="J115" s="459"/>
      <c r="K115" s="459"/>
      <c r="L115" s="459" t="s">
        <v>172</v>
      </c>
      <c r="M115" s="459"/>
      <c r="N115" s="459" t="s">
        <v>172</v>
      </c>
      <c r="O115" s="457" t="s">
        <v>670</v>
      </c>
      <c r="P115" s="457" t="s">
        <v>671</v>
      </c>
      <c r="Q115" s="457" t="s">
        <v>672</v>
      </c>
      <c r="R115" s="459"/>
      <c r="S115" s="457" t="s">
        <v>673</v>
      </c>
      <c r="T115" s="458">
        <v>730205</v>
      </c>
      <c r="U115" s="459"/>
      <c r="V115" s="470">
        <v>6000</v>
      </c>
      <c r="W115" s="459"/>
      <c r="X115" s="459"/>
      <c r="Y115" s="459"/>
      <c r="Z115" s="459"/>
      <c r="AA115" s="459"/>
      <c r="AB115" s="459" t="s">
        <v>172</v>
      </c>
      <c r="AC115" s="459"/>
      <c r="AD115" s="459"/>
      <c r="AE115" s="459"/>
      <c r="AF115" s="459"/>
      <c r="AG115" s="459"/>
      <c r="AH115" s="459"/>
      <c r="AI115" s="459" t="s">
        <v>172</v>
      </c>
      <c r="AJ115" s="459"/>
      <c r="AK115" s="457" t="s">
        <v>1279</v>
      </c>
      <c r="AL115" s="457" t="s">
        <v>674</v>
      </c>
      <c r="AM115" s="459"/>
      <c r="AN115" s="459"/>
      <c r="AO115" s="454" t="s">
        <v>675</v>
      </c>
    </row>
    <row r="116" spans="1:41">
      <c r="F116" s="57"/>
      <c r="G116" s="58"/>
      <c r="H116" s="58"/>
      <c r="V116" s="60"/>
    </row>
    <row r="117" spans="1:41">
      <c r="F117" s="57"/>
      <c r="G117" s="58"/>
      <c r="H117" s="58"/>
      <c r="V117" s="110"/>
    </row>
  </sheetData>
  <mergeCells count="322">
    <mergeCell ref="AO6:AO7"/>
    <mergeCell ref="T6:T7"/>
    <mergeCell ref="U6:X6"/>
    <mergeCell ref="Y6:AJ6"/>
    <mergeCell ref="O31:O34"/>
    <mergeCell ref="P31:P32"/>
    <mergeCell ref="O21:O25"/>
    <mergeCell ref="P33:P34"/>
    <mergeCell ref="A2:AO3"/>
    <mergeCell ref="A4:AO4"/>
    <mergeCell ref="A5:A7"/>
    <mergeCell ref="B5:B7"/>
    <mergeCell ref="C5:C7"/>
    <mergeCell ref="D5:D7"/>
    <mergeCell ref="E5:E7"/>
    <mergeCell ref="F5:N5"/>
    <mergeCell ref="O5:Q5"/>
    <mergeCell ref="R5:AJ5"/>
    <mergeCell ref="AK5:AM5"/>
    <mergeCell ref="AN5:AO5"/>
    <mergeCell ref="F6:F7"/>
    <mergeCell ref="G6:G7"/>
    <mergeCell ref="H6:H7"/>
    <mergeCell ref="I6:I7"/>
    <mergeCell ref="J6:J7"/>
    <mergeCell ref="K6:N6"/>
    <mergeCell ref="O6:O7"/>
    <mergeCell ref="P6:P7"/>
    <mergeCell ref="Q6:Q7"/>
    <mergeCell ref="R6:R7"/>
    <mergeCell ref="S6:S7"/>
    <mergeCell ref="G8:G20"/>
    <mergeCell ref="H8:H20"/>
    <mergeCell ref="I8:I20"/>
    <mergeCell ref="J8:J20"/>
    <mergeCell ref="K8:K20"/>
    <mergeCell ref="L8:L20"/>
    <mergeCell ref="Q16:Q17"/>
    <mergeCell ref="AK6:AK7"/>
    <mergeCell ref="AL6:AM7"/>
    <mergeCell ref="AN6:AN7"/>
    <mergeCell ref="K21:K34"/>
    <mergeCell ref="AM8:AM20"/>
    <mergeCell ref="AN8:AN20"/>
    <mergeCell ref="AO8:AO20"/>
    <mergeCell ref="O13:O15"/>
    <mergeCell ref="P13:P15"/>
    <mergeCell ref="O16:O20"/>
    <mergeCell ref="P16:P20"/>
    <mergeCell ref="M8:M20"/>
    <mergeCell ref="N8:N20"/>
    <mergeCell ref="O8:O12"/>
    <mergeCell ref="P8:P10"/>
    <mergeCell ref="AK8:AK20"/>
    <mergeCell ref="AL8:AL20"/>
    <mergeCell ref="AM21:AM34"/>
    <mergeCell ref="AN21:AN34"/>
    <mergeCell ref="AO21:AO34"/>
    <mergeCell ref="P22:P25"/>
    <mergeCell ref="Q23:Q25"/>
    <mergeCell ref="O26:O30"/>
    <mergeCell ref="P26:P27"/>
    <mergeCell ref="AK21:AK34"/>
    <mergeCell ref="AL21:AL34"/>
    <mergeCell ref="Q31:Q32"/>
    <mergeCell ref="Y31:Y32"/>
    <mergeCell ref="Z31:Z32"/>
    <mergeCell ref="AA31:AA32"/>
    <mergeCell ref="AH31:AH32"/>
    <mergeCell ref="AI31:AI32"/>
    <mergeCell ref="AJ31:AJ32"/>
    <mergeCell ref="Q33:Q34"/>
    <mergeCell ref="AF31:AF32"/>
    <mergeCell ref="AG31:AG32"/>
    <mergeCell ref="A35:A42"/>
    <mergeCell ref="B35:B42"/>
    <mergeCell ref="C35:C42"/>
    <mergeCell ref="D35:D42"/>
    <mergeCell ref="E35:E42"/>
    <mergeCell ref="AB31:AB32"/>
    <mergeCell ref="AC31:AC32"/>
    <mergeCell ref="AD31:AD32"/>
    <mergeCell ref="AE31:AE32"/>
    <mergeCell ref="L21:L34"/>
    <mergeCell ref="M21:M34"/>
    <mergeCell ref="N21:N34"/>
    <mergeCell ref="F21:F34"/>
    <mergeCell ref="G21:G34"/>
    <mergeCell ref="H21:H34"/>
    <mergeCell ref="I21:I34"/>
    <mergeCell ref="J21:J34"/>
    <mergeCell ref="A8:A34"/>
    <mergeCell ref="B8:B34"/>
    <mergeCell ref="C8:C34"/>
    <mergeCell ref="D8:D34"/>
    <mergeCell ref="E8:E34"/>
    <mergeCell ref="F8:F20"/>
    <mergeCell ref="P29:P30"/>
    <mergeCell ref="A43:A72"/>
    <mergeCell ref="B43:B72"/>
    <mergeCell ref="C43:C72"/>
    <mergeCell ref="D43:D72"/>
    <mergeCell ref="E43:E72"/>
    <mergeCell ref="F43:F47"/>
    <mergeCell ref="AN35:AN42"/>
    <mergeCell ref="AO35:AO42"/>
    <mergeCell ref="O36:O42"/>
    <mergeCell ref="P36:P42"/>
    <mergeCell ref="Q37:Q40"/>
    <mergeCell ref="V37:V40"/>
    <mergeCell ref="L35:L42"/>
    <mergeCell ref="M35:M42"/>
    <mergeCell ref="N35:N42"/>
    <mergeCell ref="AK35:AK42"/>
    <mergeCell ref="AL35:AL42"/>
    <mergeCell ref="AM35:AM42"/>
    <mergeCell ref="F35:F42"/>
    <mergeCell ref="G35:G42"/>
    <mergeCell ref="H35:H42"/>
    <mergeCell ref="I35:I42"/>
    <mergeCell ref="J35:J42"/>
    <mergeCell ref="K35:K42"/>
    <mergeCell ref="AM43:AM47"/>
    <mergeCell ref="AN43:AN47"/>
    <mergeCell ref="AO43:AO47"/>
    <mergeCell ref="F48:F72"/>
    <mergeCell ref="G48:G72"/>
    <mergeCell ref="H48:H72"/>
    <mergeCell ref="I48:I72"/>
    <mergeCell ref="J48:J72"/>
    <mergeCell ref="K48:K72"/>
    <mergeCell ref="L48:L72"/>
    <mergeCell ref="M43:M47"/>
    <mergeCell ref="N43:N47"/>
    <mergeCell ref="O43:O47"/>
    <mergeCell ref="P43:P45"/>
    <mergeCell ref="AK43:AK47"/>
    <mergeCell ref="AL43:AL47"/>
    <mergeCell ref="G43:G47"/>
    <mergeCell ref="H43:H47"/>
    <mergeCell ref="I43:I47"/>
    <mergeCell ref="J43:J47"/>
    <mergeCell ref="K43:K47"/>
    <mergeCell ref="L43:L47"/>
    <mergeCell ref="V48:V51"/>
    <mergeCell ref="AK48:AK72"/>
    <mergeCell ref="AL48:AL72"/>
    <mergeCell ref="AM48:AM72"/>
    <mergeCell ref="AN48:AN72"/>
    <mergeCell ref="AO48:AO72"/>
    <mergeCell ref="M48:M72"/>
    <mergeCell ref="N48:N72"/>
    <mergeCell ref="O48:O54"/>
    <mergeCell ref="P48:P54"/>
    <mergeCell ref="Q48:Q51"/>
    <mergeCell ref="R48:R51"/>
    <mergeCell ref="Q53:Q54"/>
    <mergeCell ref="R53:R54"/>
    <mergeCell ref="O55:O63"/>
    <mergeCell ref="P55:P63"/>
    <mergeCell ref="D73:D80"/>
    <mergeCell ref="E73:E85"/>
    <mergeCell ref="F73:F80"/>
    <mergeCell ref="Q60:Q63"/>
    <mergeCell ref="R60:R63"/>
    <mergeCell ref="V60:V63"/>
    <mergeCell ref="O64:O69"/>
    <mergeCell ref="P64:P69"/>
    <mergeCell ref="O70:O72"/>
    <mergeCell ref="P70:P72"/>
    <mergeCell ref="F81:F85"/>
    <mergeCell ref="G81:G85"/>
    <mergeCell ref="O81:O85"/>
    <mergeCell ref="P81:P82"/>
    <mergeCell ref="AM73:AM80"/>
    <mergeCell ref="AN73:AN80"/>
    <mergeCell ref="AO73:AO80"/>
    <mergeCell ref="O75:O80"/>
    <mergeCell ref="P75:P80"/>
    <mergeCell ref="A82:A85"/>
    <mergeCell ref="B82:B85"/>
    <mergeCell ref="C82:C85"/>
    <mergeCell ref="D82:D85"/>
    <mergeCell ref="M73:M80"/>
    <mergeCell ref="N73:N80"/>
    <mergeCell ref="O73:O74"/>
    <mergeCell ref="P73:P74"/>
    <mergeCell ref="AK73:AK80"/>
    <mergeCell ref="AL73:AL80"/>
    <mergeCell ref="G73:G80"/>
    <mergeCell ref="H73:H80"/>
    <mergeCell ref="I73:I80"/>
    <mergeCell ref="J73:J80"/>
    <mergeCell ref="K73:K80"/>
    <mergeCell ref="L73:L80"/>
    <mergeCell ref="A73:A80"/>
    <mergeCell ref="B73:B80"/>
    <mergeCell ref="C73:C80"/>
    <mergeCell ref="AN82:AN85"/>
    <mergeCell ref="AO82:AO85"/>
    <mergeCell ref="P83:P85"/>
    <mergeCell ref="A86:A93"/>
    <mergeCell ref="B86:B93"/>
    <mergeCell ref="C86:C93"/>
    <mergeCell ref="D86:D93"/>
    <mergeCell ref="E86:E93"/>
    <mergeCell ref="F86:F89"/>
    <mergeCell ref="G86:G89"/>
    <mergeCell ref="M82:M85"/>
    <mergeCell ref="N82:N85"/>
    <mergeCell ref="AK82:AK85"/>
    <mergeCell ref="AL82:AL85"/>
    <mergeCell ref="AM82:AM85"/>
    <mergeCell ref="H82:H85"/>
    <mergeCell ref="I82:I85"/>
    <mergeCell ref="J82:J85"/>
    <mergeCell ref="K82:K85"/>
    <mergeCell ref="L82:L85"/>
    <mergeCell ref="AM86:AM92"/>
    <mergeCell ref="AN86:AN92"/>
    <mergeCell ref="AO86:AO92"/>
    <mergeCell ref="F90:F92"/>
    <mergeCell ref="G90:G92"/>
    <mergeCell ref="H90:H92"/>
    <mergeCell ref="I90:I92"/>
    <mergeCell ref="J90:J92"/>
    <mergeCell ref="K90:K92"/>
    <mergeCell ref="L90:L92"/>
    <mergeCell ref="N86:N89"/>
    <mergeCell ref="O86:O89"/>
    <mergeCell ref="P86:P89"/>
    <mergeCell ref="R86:R89"/>
    <mergeCell ref="AK86:AK92"/>
    <mergeCell ref="AL86:AL92"/>
    <mergeCell ref="H86:H89"/>
    <mergeCell ref="I86:I89"/>
    <mergeCell ref="J86:J89"/>
    <mergeCell ref="K86:K89"/>
    <mergeCell ref="L86:L89"/>
    <mergeCell ref="M86:M89"/>
    <mergeCell ref="M90:M92"/>
    <mergeCell ref="N90:N92"/>
    <mergeCell ref="O90:O92"/>
    <mergeCell ref="P90:P92"/>
    <mergeCell ref="R90:R92"/>
    <mergeCell ref="D94:D99"/>
    <mergeCell ref="E94:E99"/>
    <mergeCell ref="AL94:AL99"/>
    <mergeCell ref="AM94:AM99"/>
    <mergeCell ref="AN94:AN99"/>
    <mergeCell ref="AO94:AO99"/>
    <mergeCell ref="O94:O99"/>
    <mergeCell ref="P94:P99"/>
    <mergeCell ref="AK94:AK99"/>
    <mergeCell ref="A100:A115"/>
    <mergeCell ref="B100:B115"/>
    <mergeCell ref="C100:C115"/>
    <mergeCell ref="D100:D115"/>
    <mergeCell ref="E100:E114"/>
    <mergeCell ref="F100:F105"/>
    <mergeCell ref="L94:L99"/>
    <mergeCell ref="M94:M99"/>
    <mergeCell ref="N94:N99"/>
    <mergeCell ref="F94:F99"/>
    <mergeCell ref="G94:G99"/>
    <mergeCell ref="H94:H99"/>
    <mergeCell ref="I94:I99"/>
    <mergeCell ref="J94:J99"/>
    <mergeCell ref="K94:K99"/>
    <mergeCell ref="F111:F113"/>
    <mergeCell ref="G111:G113"/>
    <mergeCell ref="H111:H113"/>
    <mergeCell ref="I111:I113"/>
    <mergeCell ref="J111:J113"/>
    <mergeCell ref="K111:K113"/>
    <mergeCell ref="A94:A99"/>
    <mergeCell ref="B94:B99"/>
    <mergeCell ref="C94:C99"/>
    <mergeCell ref="AO100:AO105"/>
    <mergeCell ref="P102:P103"/>
    <mergeCell ref="P104:P105"/>
    <mergeCell ref="AK100:AK105"/>
    <mergeCell ref="AL100:AL105"/>
    <mergeCell ref="G100:G105"/>
    <mergeCell ref="H100:H105"/>
    <mergeCell ref="I100:I105"/>
    <mergeCell ref="J100:J105"/>
    <mergeCell ref="K100:K105"/>
    <mergeCell ref="L100:L105"/>
    <mergeCell ref="M100:M105"/>
    <mergeCell ref="N100:N105"/>
    <mergeCell ref="O100:O105"/>
    <mergeCell ref="P100:P101"/>
    <mergeCell ref="Q106:Q108"/>
    <mergeCell ref="AK106:AK110"/>
    <mergeCell ref="AL106:AL110"/>
    <mergeCell ref="AM100:AM105"/>
    <mergeCell ref="AN100:AN105"/>
    <mergeCell ref="F106:F110"/>
    <mergeCell ref="O111:O113"/>
    <mergeCell ref="P111:P113"/>
    <mergeCell ref="AK111:AK113"/>
    <mergeCell ref="AN106:AN110"/>
    <mergeCell ref="AM106:AM110"/>
    <mergeCell ref="G106:G110"/>
    <mergeCell ref="H106:H110"/>
    <mergeCell ref="I106:I110"/>
    <mergeCell ref="J106:J110"/>
    <mergeCell ref="AO106:AO110"/>
    <mergeCell ref="K106:K110"/>
    <mergeCell ref="L106:L110"/>
    <mergeCell ref="M106:M110"/>
    <mergeCell ref="N106:N110"/>
    <mergeCell ref="O106:O110"/>
    <mergeCell ref="P106:P110"/>
    <mergeCell ref="AM111:AM113"/>
    <mergeCell ref="AN111:AN113"/>
    <mergeCell ref="AO111:AO113"/>
    <mergeCell ref="AL111:AL113"/>
    <mergeCell ref="L111:L113"/>
    <mergeCell ref="M111:M113"/>
    <mergeCell ref="N111:N113"/>
  </mergeCells>
  <pageMargins left="0.43" right="0.19685039370078741" top="0.74803149606299213" bottom="0.31496062992125984" header="0.31496062992125984" footer="0.31496062992125984"/>
  <pageSetup paperSize="9" scale="6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D3DF-8AF0-4C9C-9298-11ABC923D94C}">
  <dimension ref="A2:M175"/>
  <sheetViews>
    <sheetView topLeftCell="A111" zoomScale="70" zoomScaleNormal="70" workbookViewId="0">
      <selection activeCell="U123" sqref="U123"/>
    </sheetView>
  </sheetViews>
  <sheetFormatPr baseColWidth="10" defaultRowHeight="15"/>
  <cols>
    <col min="1" max="1" width="12.7109375" customWidth="1"/>
    <col min="2" max="2" width="15.140625" customWidth="1"/>
    <col min="3" max="3" width="20.28515625" customWidth="1"/>
    <col min="4" max="4" width="15.5703125" customWidth="1"/>
    <col min="5" max="5" width="15" customWidth="1"/>
    <col min="6" max="6" width="51.5703125" customWidth="1"/>
    <col min="7" max="7" width="14.140625" customWidth="1"/>
    <col min="8" max="11" width="0" hidden="1" customWidth="1"/>
    <col min="12" max="12" width="17" customWidth="1"/>
    <col min="13" max="13" width="5.42578125" customWidth="1"/>
  </cols>
  <sheetData>
    <row r="2" spans="1:12" ht="15.75">
      <c r="A2" s="138" t="s">
        <v>1086</v>
      </c>
      <c r="B2" s="139"/>
      <c r="C2" s="140" t="s">
        <v>385</v>
      </c>
      <c r="D2" s="141"/>
      <c r="E2" s="141">
        <v>321</v>
      </c>
      <c r="F2" s="142" t="s">
        <v>1087</v>
      </c>
      <c r="G2" s="140" t="s">
        <v>1088</v>
      </c>
      <c r="I2" s="139"/>
      <c r="J2" s="139"/>
      <c r="K2" s="139"/>
      <c r="L2" s="139"/>
    </row>
    <row r="3" spans="1:12" ht="16.5" thickBot="1">
      <c r="A3" s="899" t="s">
        <v>1089</v>
      </c>
      <c r="B3" s="900"/>
      <c r="C3" s="901" t="s">
        <v>1090</v>
      </c>
      <c r="D3" s="901"/>
      <c r="E3" s="901"/>
      <c r="F3" s="901"/>
      <c r="G3" s="901"/>
      <c r="H3" s="901"/>
      <c r="I3" s="139"/>
      <c r="J3" s="139"/>
      <c r="K3" s="139"/>
      <c r="L3" s="139"/>
    </row>
    <row r="4" spans="1:12" ht="19.5" thickBot="1">
      <c r="A4" s="143" t="s">
        <v>1091</v>
      </c>
      <c r="B4" s="144" t="s">
        <v>303</v>
      </c>
      <c r="C4" s="145" t="s">
        <v>299</v>
      </c>
      <c r="D4" s="146" t="s">
        <v>1092</v>
      </c>
      <c r="E4" s="146" t="s">
        <v>302</v>
      </c>
      <c r="F4" s="147" t="s">
        <v>1093</v>
      </c>
      <c r="G4" s="148" t="s">
        <v>1094</v>
      </c>
      <c r="H4" s="149" t="s">
        <v>306</v>
      </c>
      <c r="I4" s="139"/>
      <c r="J4" s="150" t="s">
        <v>1095</v>
      </c>
      <c r="K4" s="151" t="s">
        <v>1096</v>
      </c>
      <c r="L4" s="152" t="s">
        <v>306</v>
      </c>
    </row>
    <row r="5" spans="1:12" hidden="1">
      <c r="A5" s="902"/>
      <c r="B5" s="905"/>
      <c r="C5" s="908" t="s">
        <v>1097</v>
      </c>
      <c r="D5" s="909" t="s">
        <v>1098</v>
      </c>
      <c r="E5" s="911" t="s">
        <v>1099</v>
      </c>
      <c r="F5" s="153" t="s">
        <v>174</v>
      </c>
      <c r="G5" s="154" t="s">
        <v>1100</v>
      </c>
      <c r="H5" s="155">
        <v>60231</v>
      </c>
      <c r="I5" s="139"/>
      <c r="J5" s="139"/>
      <c r="K5" s="139"/>
      <c r="L5" s="156"/>
    </row>
    <row r="6" spans="1:12" hidden="1">
      <c r="A6" s="903"/>
      <c r="B6" s="906"/>
      <c r="C6" s="906"/>
      <c r="D6" s="910"/>
      <c r="E6" s="912"/>
      <c r="F6" s="153" t="s">
        <v>214</v>
      </c>
      <c r="G6" s="34" t="s">
        <v>1101</v>
      </c>
      <c r="H6" s="155">
        <v>36434.379999999997</v>
      </c>
      <c r="I6" s="139"/>
      <c r="J6" s="139"/>
      <c r="K6" s="139"/>
      <c r="L6" s="156"/>
    </row>
    <row r="7" spans="1:12" hidden="1">
      <c r="A7" s="903"/>
      <c r="B7" s="906"/>
      <c r="C7" s="906"/>
      <c r="D7" s="910"/>
      <c r="E7" s="912"/>
      <c r="F7" s="153" t="s">
        <v>179</v>
      </c>
      <c r="G7" s="34" t="s">
        <v>1102</v>
      </c>
      <c r="H7" s="155">
        <v>8064.28</v>
      </c>
      <c r="I7" s="139"/>
      <c r="J7" s="139"/>
      <c r="K7" s="139"/>
      <c r="L7" s="156"/>
    </row>
    <row r="8" spans="1:12" hidden="1">
      <c r="A8" s="903"/>
      <c r="B8" s="906"/>
      <c r="C8" s="906"/>
      <c r="D8" s="910"/>
      <c r="E8" s="912"/>
      <c r="F8" s="153" t="s">
        <v>181</v>
      </c>
      <c r="G8" s="34" t="s">
        <v>1103</v>
      </c>
      <c r="H8" s="155">
        <v>4733.33</v>
      </c>
      <c r="I8" s="139"/>
      <c r="J8" s="139"/>
      <c r="K8" s="139"/>
      <c r="L8" s="156"/>
    </row>
    <row r="9" spans="1:12" hidden="1">
      <c r="A9" s="903"/>
      <c r="B9" s="906"/>
      <c r="C9" s="906"/>
      <c r="D9" s="910"/>
      <c r="E9" s="912"/>
      <c r="F9" s="153" t="s">
        <v>315</v>
      </c>
      <c r="G9" s="34" t="s">
        <v>1104</v>
      </c>
      <c r="H9" s="155">
        <v>748</v>
      </c>
      <c r="I9" s="139"/>
      <c r="J9" s="139"/>
      <c r="K9" s="139"/>
      <c r="L9" s="156"/>
    </row>
    <row r="10" spans="1:12" hidden="1">
      <c r="A10" s="903"/>
      <c r="B10" s="906"/>
      <c r="C10" s="906"/>
      <c r="D10" s="910"/>
      <c r="E10" s="912"/>
      <c r="F10" s="153" t="s">
        <v>316</v>
      </c>
      <c r="G10" s="34" t="s">
        <v>1105</v>
      </c>
      <c r="H10" s="155">
        <v>4488</v>
      </c>
      <c r="I10" s="139"/>
      <c r="J10" s="139"/>
      <c r="K10" s="139"/>
      <c r="L10" s="156"/>
    </row>
    <row r="11" spans="1:12" hidden="1">
      <c r="A11" s="903"/>
      <c r="B11" s="906"/>
      <c r="C11" s="906"/>
      <c r="D11" s="910"/>
      <c r="E11" s="912"/>
      <c r="F11" s="153" t="s">
        <v>317</v>
      </c>
      <c r="G11" s="34" t="s">
        <v>1106</v>
      </c>
      <c r="H11" s="155">
        <v>987.76</v>
      </c>
      <c r="I11" s="139"/>
      <c r="J11" s="139"/>
      <c r="K11" s="139"/>
      <c r="L11" s="156"/>
    </row>
    <row r="12" spans="1:12" hidden="1">
      <c r="A12" s="903"/>
      <c r="B12" s="906"/>
      <c r="C12" s="906"/>
      <c r="D12" s="910"/>
      <c r="E12" s="912"/>
      <c r="F12" s="153" t="s">
        <v>318</v>
      </c>
      <c r="G12" s="34" t="s">
        <v>1107</v>
      </c>
      <c r="H12" s="155">
        <v>135.52000000000001</v>
      </c>
      <c r="I12" s="139"/>
      <c r="J12" s="139"/>
      <c r="K12" s="139"/>
      <c r="L12" s="156"/>
    </row>
    <row r="13" spans="1:12" hidden="1">
      <c r="A13" s="903"/>
      <c r="B13" s="906"/>
      <c r="C13" s="906"/>
      <c r="D13" s="910"/>
      <c r="E13" s="912"/>
      <c r="F13" s="153" t="s">
        <v>319</v>
      </c>
      <c r="G13" s="34" t="s">
        <v>1108</v>
      </c>
      <c r="H13" s="155">
        <v>538.83000000000004</v>
      </c>
      <c r="I13" s="139"/>
      <c r="J13" s="139"/>
      <c r="K13" s="139"/>
      <c r="L13" s="156"/>
    </row>
    <row r="14" spans="1:12">
      <c r="A14" s="903"/>
      <c r="B14" s="906"/>
      <c r="C14" s="906"/>
      <c r="D14" s="910"/>
      <c r="E14" s="912"/>
      <c r="F14" s="153" t="s">
        <v>223</v>
      </c>
      <c r="G14" s="34" t="s">
        <v>1109</v>
      </c>
      <c r="H14" s="155">
        <v>2775.71</v>
      </c>
      <c r="I14" s="139"/>
      <c r="J14" s="139"/>
      <c r="K14" s="139"/>
      <c r="L14" s="471">
        <v>750</v>
      </c>
    </row>
    <row r="15" spans="1:12" hidden="1">
      <c r="A15" s="903"/>
      <c r="B15" s="906"/>
      <c r="C15" s="906"/>
      <c r="D15" s="910"/>
      <c r="E15" s="912"/>
      <c r="F15" s="153" t="s">
        <v>188</v>
      </c>
      <c r="G15" s="34" t="s">
        <v>1110</v>
      </c>
      <c r="H15" s="155">
        <v>11477.74</v>
      </c>
      <c r="I15" s="139"/>
      <c r="J15" s="139"/>
      <c r="K15" s="139"/>
      <c r="L15" s="471"/>
    </row>
    <row r="16" spans="1:12" hidden="1">
      <c r="A16" s="903"/>
      <c r="B16" s="906"/>
      <c r="C16" s="906"/>
      <c r="D16" s="910"/>
      <c r="E16" s="912"/>
      <c r="F16" s="153" t="s">
        <v>190</v>
      </c>
      <c r="G16" s="34" t="s">
        <v>1111</v>
      </c>
      <c r="H16" s="155">
        <v>8751.4599999999991</v>
      </c>
      <c r="I16" s="139"/>
      <c r="J16" s="139"/>
      <c r="K16" s="139"/>
      <c r="L16" s="471"/>
    </row>
    <row r="17" spans="1:12">
      <c r="A17" s="903"/>
      <c r="B17" s="906"/>
      <c r="C17" s="906"/>
      <c r="D17" s="910"/>
      <c r="E17" s="912"/>
      <c r="F17" s="153" t="s">
        <v>1112</v>
      </c>
      <c r="G17" s="34">
        <v>321.71070700000001</v>
      </c>
      <c r="H17" s="155">
        <v>500</v>
      </c>
      <c r="I17" s="139"/>
      <c r="J17" s="139"/>
      <c r="K17" s="139"/>
      <c r="L17" s="471">
        <v>500</v>
      </c>
    </row>
    <row r="18" spans="1:12">
      <c r="A18" s="903"/>
      <c r="B18" s="906"/>
      <c r="C18" s="906"/>
      <c r="D18" s="910"/>
      <c r="E18" s="912"/>
      <c r="F18" s="153" t="s">
        <v>201</v>
      </c>
      <c r="G18" s="34">
        <v>321.73080399999998</v>
      </c>
      <c r="H18" s="155">
        <v>300</v>
      </c>
      <c r="I18" s="139"/>
      <c r="J18" s="139"/>
      <c r="K18" s="139"/>
      <c r="L18" s="471">
        <v>400</v>
      </c>
    </row>
    <row r="19" spans="1:12">
      <c r="A19" s="903"/>
      <c r="B19" s="906"/>
      <c r="C19" s="906"/>
      <c r="D19" s="910"/>
      <c r="E19" s="912"/>
      <c r="F19" s="157" t="s">
        <v>200</v>
      </c>
      <c r="G19" s="158">
        <v>321.73061200000001</v>
      </c>
      <c r="H19" s="155">
        <v>1000</v>
      </c>
      <c r="I19" s="139"/>
      <c r="J19" s="139">
        <v>-1000</v>
      </c>
      <c r="K19" s="139"/>
      <c r="L19" s="471">
        <v>3000</v>
      </c>
    </row>
    <row r="20" spans="1:12">
      <c r="A20" s="903"/>
      <c r="B20" s="906"/>
      <c r="C20" s="906"/>
      <c r="D20" s="910"/>
      <c r="E20" s="912"/>
      <c r="F20" s="153" t="s">
        <v>1114</v>
      </c>
      <c r="G20" s="34">
        <v>321.73040400000002</v>
      </c>
      <c r="H20" s="155">
        <v>1500</v>
      </c>
      <c r="I20" s="139"/>
      <c r="J20" s="139"/>
      <c r="K20" s="139"/>
      <c r="L20" s="471">
        <v>4000</v>
      </c>
    </row>
    <row r="21" spans="1:12" s="513" customFormat="1">
      <c r="A21" s="903"/>
      <c r="B21" s="906"/>
      <c r="C21" s="906"/>
      <c r="D21" s="910"/>
      <c r="E21" s="912"/>
      <c r="F21" s="153" t="s">
        <v>1325</v>
      </c>
      <c r="G21" s="34">
        <v>730605</v>
      </c>
      <c r="H21" s="155"/>
      <c r="I21" s="139"/>
      <c r="J21" s="139"/>
      <c r="K21" s="139"/>
      <c r="L21" s="471">
        <f>47022.77-3500</f>
        <v>43522.77</v>
      </c>
    </row>
    <row r="22" spans="1:12">
      <c r="A22" s="903"/>
      <c r="B22" s="906"/>
      <c r="C22" s="906"/>
      <c r="D22" s="910"/>
      <c r="E22" s="912"/>
      <c r="F22" s="153" t="s">
        <v>1115</v>
      </c>
      <c r="G22" s="34">
        <v>321.73060900000002</v>
      </c>
      <c r="H22" s="155">
        <v>11100</v>
      </c>
      <c r="I22" s="139"/>
      <c r="J22" s="139"/>
      <c r="K22" s="139"/>
      <c r="L22" s="471">
        <f>12655.1+3789.76</f>
        <v>16444.86</v>
      </c>
    </row>
    <row r="23" spans="1:12">
      <c r="A23" s="903"/>
      <c r="B23" s="906"/>
      <c r="C23" s="906"/>
      <c r="D23" s="910"/>
      <c r="E23" s="912"/>
      <c r="F23" s="153" t="s">
        <v>931</v>
      </c>
      <c r="G23" s="159" t="s">
        <v>1116</v>
      </c>
      <c r="H23" s="155">
        <v>33041.33</v>
      </c>
      <c r="I23" s="139"/>
      <c r="J23" s="139"/>
      <c r="K23" s="139"/>
      <c r="L23" s="471">
        <v>20160</v>
      </c>
    </row>
    <row r="24" spans="1:12">
      <c r="A24" s="903"/>
      <c r="B24" s="906"/>
      <c r="C24" s="906"/>
      <c r="D24" s="910"/>
      <c r="E24" s="912"/>
      <c r="F24" s="153" t="s">
        <v>1117</v>
      </c>
      <c r="G24" s="34" t="s">
        <v>1118</v>
      </c>
      <c r="H24" s="155">
        <f>3500+4500</f>
        <v>8000</v>
      </c>
      <c r="I24" s="139"/>
      <c r="J24" s="139"/>
      <c r="K24" s="139"/>
      <c r="L24" s="471">
        <f>5000+2552.32</f>
        <v>7552.32</v>
      </c>
    </row>
    <row r="25" spans="1:12">
      <c r="A25" s="903"/>
      <c r="B25" s="906"/>
      <c r="C25" s="906"/>
      <c r="D25" s="910"/>
      <c r="E25" s="912"/>
      <c r="F25" s="153" t="s">
        <v>1119</v>
      </c>
      <c r="G25" s="34">
        <v>321.84010699999999</v>
      </c>
      <c r="H25" s="155">
        <v>7950</v>
      </c>
      <c r="I25" s="139"/>
      <c r="J25" s="45">
        <v>-1400</v>
      </c>
      <c r="K25" s="139"/>
      <c r="L25" s="471">
        <v>2000</v>
      </c>
    </row>
    <row r="26" spans="1:12">
      <c r="A26" s="903"/>
      <c r="B26" s="906"/>
      <c r="C26" s="906"/>
      <c r="D26" s="910"/>
      <c r="E26" s="912"/>
      <c r="F26" s="157" t="s">
        <v>1121</v>
      </c>
      <c r="G26" s="158">
        <v>840105</v>
      </c>
      <c r="H26" s="155">
        <v>17001</v>
      </c>
      <c r="I26" s="139"/>
      <c r="J26" s="139"/>
      <c r="K26" s="139"/>
      <c r="L26" s="471">
        <v>7920</v>
      </c>
    </row>
    <row r="27" spans="1:12">
      <c r="A27" s="903"/>
      <c r="B27" s="906"/>
      <c r="C27" s="906"/>
      <c r="D27" s="910"/>
      <c r="E27" s="913" t="s">
        <v>1123</v>
      </c>
      <c r="F27" s="161" t="s">
        <v>1272</v>
      </c>
      <c r="G27" s="154">
        <v>321.75010099999997</v>
      </c>
      <c r="H27" s="162">
        <f>354000+2976160.21</f>
        <v>3330160.21</v>
      </c>
      <c r="J27" s="139"/>
      <c r="K27" s="139">
        <v>93862.41</v>
      </c>
      <c r="L27" s="473">
        <v>90000</v>
      </c>
    </row>
    <row r="28" spans="1:12">
      <c r="A28" s="903"/>
      <c r="B28" s="906"/>
      <c r="C28" s="906"/>
      <c r="D28" s="910"/>
      <c r="E28" s="910"/>
      <c r="F28" s="153" t="s">
        <v>1248</v>
      </c>
      <c r="G28" s="154">
        <v>321.75010099999997</v>
      </c>
      <c r="H28" s="155">
        <v>93862.41</v>
      </c>
      <c r="I28" s="139"/>
      <c r="J28" s="139">
        <v>-93862.41</v>
      </c>
      <c r="K28" s="139"/>
      <c r="L28" s="471">
        <v>30000</v>
      </c>
    </row>
    <row r="29" spans="1:12">
      <c r="A29" s="903"/>
      <c r="B29" s="906"/>
      <c r="C29" s="906"/>
      <c r="D29" s="910"/>
      <c r="E29" s="910"/>
      <c r="F29" s="153" t="s">
        <v>1326</v>
      </c>
      <c r="G29" s="34">
        <v>321.75010099999997</v>
      </c>
      <c r="H29" s="155"/>
      <c r="I29" s="139"/>
      <c r="J29" s="139"/>
      <c r="K29" s="139"/>
      <c r="L29" s="156">
        <v>3424022.62</v>
      </c>
    </row>
    <row r="30" spans="1:12" ht="19.5" thickBot="1">
      <c r="A30" s="904"/>
      <c r="B30" s="907"/>
      <c r="C30" s="907"/>
      <c r="D30" s="914" t="s">
        <v>1124</v>
      </c>
      <c r="E30" s="915"/>
      <c r="F30" s="915"/>
      <c r="G30" s="915"/>
      <c r="H30" s="165">
        <f>SUM(H5:H29)</f>
        <v>3643780.96</v>
      </c>
      <c r="I30" s="139"/>
      <c r="J30" s="166"/>
      <c r="K30" s="167"/>
      <c r="L30" s="168">
        <f>SUM(L5:L29)</f>
        <v>3650272.5700000003</v>
      </c>
    </row>
    <row r="31" spans="1:12">
      <c r="A31" s="139"/>
      <c r="B31" s="139"/>
      <c r="C31" s="139"/>
      <c r="D31" s="139"/>
      <c r="E31" s="139"/>
      <c r="F31" s="139"/>
      <c r="G31" s="169"/>
      <c r="H31" s="170"/>
      <c r="I31" s="139"/>
      <c r="J31" s="139"/>
      <c r="K31" s="139"/>
      <c r="L31" s="171"/>
    </row>
    <row r="32" spans="1:12" ht="15.75">
      <c r="A32" s="138" t="s">
        <v>1086</v>
      </c>
      <c r="B32" s="139"/>
      <c r="C32" s="140" t="s">
        <v>1125</v>
      </c>
      <c r="D32" s="141"/>
      <c r="E32" s="141">
        <v>322</v>
      </c>
      <c r="F32" s="142" t="s">
        <v>1087</v>
      </c>
      <c r="G32" s="140" t="s">
        <v>1088</v>
      </c>
      <c r="I32" s="139"/>
      <c r="J32" s="139"/>
      <c r="K32" s="139"/>
      <c r="L32" s="139"/>
    </row>
    <row r="33" spans="1:12" ht="16.5" thickBot="1">
      <c r="A33" s="899" t="s">
        <v>1089</v>
      </c>
      <c r="B33" s="900"/>
      <c r="C33" s="901" t="s">
        <v>1126</v>
      </c>
      <c r="D33" s="901"/>
      <c r="E33" s="901"/>
      <c r="F33" s="901"/>
      <c r="G33" s="901"/>
      <c r="H33" s="901"/>
      <c r="I33" s="139"/>
      <c r="J33" s="139"/>
      <c r="K33" s="139"/>
      <c r="L33" s="139"/>
    </row>
    <row r="34" spans="1:12" ht="19.5" thickBot="1">
      <c r="A34" s="172" t="s">
        <v>1091</v>
      </c>
      <c r="B34" s="173" t="s">
        <v>303</v>
      </c>
      <c r="C34" s="174" t="s">
        <v>299</v>
      </c>
      <c r="D34" s="175" t="s">
        <v>1092</v>
      </c>
      <c r="E34" s="175" t="s">
        <v>302</v>
      </c>
      <c r="F34" s="147" t="s">
        <v>1093</v>
      </c>
      <c r="G34" s="176" t="s">
        <v>1094</v>
      </c>
      <c r="H34" s="177" t="s">
        <v>306</v>
      </c>
      <c r="I34" s="139"/>
      <c r="J34" s="139" t="s">
        <v>1095</v>
      </c>
      <c r="K34" s="139" t="s">
        <v>1096</v>
      </c>
      <c r="L34" s="178" t="s">
        <v>306</v>
      </c>
    </row>
    <row r="35" spans="1:12" hidden="1">
      <c r="A35" s="916"/>
      <c r="B35" s="918"/>
      <c r="C35" s="920" t="s">
        <v>1127</v>
      </c>
      <c r="D35" s="921" t="s">
        <v>1128</v>
      </c>
      <c r="E35" s="913" t="s">
        <v>1099</v>
      </c>
      <c r="F35" s="179" t="s">
        <v>174</v>
      </c>
      <c r="G35" s="154" t="s">
        <v>1129</v>
      </c>
      <c r="H35" s="180">
        <v>6140</v>
      </c>
      <c r="I35" s="139"/>
      <c r="J35" s="139"/>
      <c r="K35" s="139"/>
      <c r="L35" s="156"/>
    </row>
    <row r="36" spans="1:12" hidden="1">
      <c r="A36" s="910"/>
      <c r="B36" s="912"/>
      <c r="C36" s="906"/>
      <c r="D36" s="910"/>
      <c r="E36" s="910"/>
      <c r="F36" s="181" t="s">
        <v>214</v>
      </c>
      <c r="G36" s="34" t="s">
        <v>1130</v>
      </c>
      <c r="H36" s="182">
        <v>34839.21</v>
      </c>
      <c r="I36" s="139"/>
      <c r="J36" s="139"/>
      <c r="K36" s="139"/>
      <c r="L36" s="156"/>
    </row>
    <row r="37" spans="1:12" hidden="1">
      <c r="A37" s="910"/>
      <c r="B37" s="912"/>
      <c r="C37" s="906"/>
      <c r="D37" s="910"/>
      <c r="E37" s="910"/>
      <c r="F37" s="181" t="s">
        <v>179</v>
      </c>
      <c r="G37" s="34" t="s">
        <v>1131</v>
      </c>
      <c r="H37" s="182">
        <v>3580.69</v>
      </c>
      <c r="I37" s="139"/>
      <c r="J37" s="139"/>
      <c r="K37" s="139"/>
      <c r="L37" s="156"/>
    </row>
    <row r="38" spans="1:12" hidden="1">
      <c r="A38" s="910"/>
      <c r="B38" s="912"/>
      <c r="C38" s="906"/>
      <c r="D38" s="910"/>
      <c r="E38" s="910"/>
      <c r="F38" s="181" t="s">
        <v>181</v>
      </c>
      <c r="G38" s="34" t="s">
        <v>1132</v>
      </c>
      <c r="H38" s="182">
        <v>3596.84</v>
      </c>
      <c r="I38" s="139"/>
      <c r="J38" s="139"/>
      <c r="K38" s="139"/>
      <c r="L38" s="156"/>
    </row>
    <row r="39" spans="1:12" hidden="1">
      <c r="A39" s="910"/>
      <c r="B39" s="912"/>
      <c r="C39" s="906"/>
      <c r="D39" s="910"/>
      <c r="E39" s="910"/>
      <c r="F39" s="181" t="s">
        <v>315</v>
      </c>
      <c r="G39" s="34" t="s">
        <v>1133</v>
      </c>
      <c r="H39" s="182">
        <v>820</v>
      </c>
      <c r="I39" s="139"/>
      <c r="J39" s="139"/>
      <c r="K39" s="139"/>
      <c r="L39" s="156"/>
    </row>
    <row r="40" spans="1:12" hidden="1">
      <c r="A40" s="910"/>
      <c r="B40" s="912"/>
      <c r="C40" s="906"/>
      <c r="D40" s="910"/>
      <c r="E40" s="910"/>
      <c r="F40" s="181" t="s">
        <v>316</v>
      </c>
      <c r="G40" s="34" t="s">
        <v>1134</v>
      </c>
      <c r="H40" s="182">
        <v>4920</v>
      </c>
      <c r="I40" s="139"/>
      <c r="J40" s="139"/>
      <c r="K40" s="139"/>
      <c r="L40" s="156"/>
    </row>
    <row r="41" spans="1:12" hidden="1">
      <c r="A41" s="910"/>
      <c r="B41" s="912"/>
      <c r="C41" s="906"/>
      <c r="D41" s="910"/>
      <c r="E41" s="910"/>
      <c r="F41" s="181" t="s">
        <v>317</v>
      </c>
      <c r="G41" s="34" t="s">
        <v>1135</v>
      </c>
      <c r="H41" s="182">
        <v>415.2</v>
      </c>
      <c r="I41" s="139"/>
      <c r="J41" s="139"/>
      <c r="K41" s="139"/>
      <c r="L41" s="156"/>
    </row>
    <row r="42" spans="1:12" hidden="1">
      <c r="A42" s="910"/>
      <c r="B42" s="912"/>
      <c r="C42" s="906"/>
      <c r="D42" s="910"/>
      <c r="E42" s="910"/>
      <c r="F42" s="181" t="s">
        <v>318</v>
      </c>
      <c r="G42" s="34" t="s">
        <v>1136</v>
      </c>
      <c r="H42" s="182">
        <v>48.28</v>
      </c>
      <c r="I42" s="139"/>
      <c r="J42" s="139"/>
      <c r="K42" s="139"/>
      <c r="L42" s="156"/>
    </row>
    <row r="43" spans="1:12" hidden="1">
      <c r="A43" s="910"/>
      <c r="B43" s="912"/>
      <c r="C43" s="906"/>
      <c r="D43" s="910"/>
      <c r="E43" s="910"/>
      <c r="F43" s="181" t="s">
        <v>319</v>
      </c>
      <c r="G43" s="34" t="s">
        <v>1137</v>
      </c>
      <c r="H43" s="182">
        <v>764.98</v>
      </c>
      <c r="I43" s="139"/>
      <c r="J43" s="139"/>
      <c r="K43" s="139"/>
      <c r="L43" s="156"/>
    </row>
    <row r="44" spans="1:12">
      <c r="A44" s="910"/>
      <c r="B44" s="912"/>
      <c r="C44" s="906"/>
      <c r="D44" s="910"/>
      <c r="E44" s="910"/>
      <c r="F44" s="181" t="s">
        <v>223</v>
      </c>
      <c r="G44" s="34" t="s">
        <v>1138</v>
      </c>
      <c r="H44" s="182">
        <v>1500</v>
      </c>
      <c r="I44" s="139"/>
      <c r="J44" s="139"/>
      <c r="K44" s="139"/>
      <c r="L44" s="471">
        <v>500</v>
      </c>
    </row>
    <row r="45" spans="1:12" hidden="1">
      <c r="A45" s="910"/>
      <c r="B45" s="912"/>
      <c r="C45" s="906"/>
      <c r="D45" s="910"/>
      <c r="E45" s="910"/>
      <c r="F45" s="181" t="s">
        <v>188</v>
      </c>
      <c r="G45" s="34" t="s">
        <v>1139</v>
      </c>
      <c r="H45" s="182">
        <v>4952.53</v>
      </c>
      <c r="I45" s="139"/>
      <c r="J45" s="139"/>
      <c r="K45" s="139"/>
      <c r="L45" s="471"/>
    </row>
    <row r="46" spans="1:12" hidden="1">
      <c r="A46" s="910"/>
      <c r="B46" s="912"/>
      <c r="C46" s="906"/>
      <c r="D46" s="910"/>
      <c r="E46" s="910"/>
      <c r="F46" s="181" t="s">
        <v>190</v>
      </c>
      <c r="G46" s="34" t="s">
        <v>1140</v>
      </c>
      <c r="H46" s="182">
        <v>3414.92</v>
      </c>
      <c r="I46" s="139"/>
      <c r="J46" s="139"/>
      <c r="K46" s="139"/>
      <c r="L46" s="471"/>
    </row>
    <row r="47" spans="1:12">
      <c r="A47" s="910"/>
      <c r="B47" s="912"/>
      <c r="C47" s="906"/>
      <c r="D47" s="910"/>
      <c r="E47" s="910"/>
      <c r="F47" s="181" t="s">
        <v>1141</v>
      </c>
      <c r="G47" s="34" t="s">
        <v>1142</v>
      </c>
      <c r="H47" s="182">
        <v>5530</v>
      </c>
      <c r="I47" s="139"/>
      <c r="J47" s="139"/>
      <c r="K47" s="139"/>
      <c r="L47" s="471">
        <v>6319.49</v>
      </c>
    </row>
    <row r="48" spans="1:12">
      <c r="A48" s="910"/>
      <c r="B48" s="912"/>
      <c r="C48" s="906"/>
      <c r="D48" s="910"/>
      <c r="E48" s="910"/>
      <c r="F48" s="181" t="s">
        <v>931</v>
      </c>
      <c r="G48" s="34" t="s">
        <v>1143</v>
      </c>
      <c r="H48" s="182">
        <v>21552.52</v>
      </c>
      <c r="I48" s="139"/>
      <c r="J48" s="139"/>
      <c r="K48" s="139"/>
      <c r="L48" s="471">
        <v>20160</v>
      </c>
    </row>
    <row r="49" spans="1:13">
      <c r="A49" s="910"/>
      <c r="B49" s="912"/>
      <c r="C49" s="906"/>
      <c r="D49" s="910"/>
      <c r="E49" s="910"/>
      <c r="F49" s="181" t="s">
        <v>1144</v>
      </c>
      <c r="G49" s="34">
        <v>322.730819</v>
      </c>
      <c r="H49" s="182">
        <v>5000</v>
      </c>
      <c r="I49" s="139"/>
      <c r="J49" s="139"/>
      <c r="K49" s="139"/>
      <c r="L49" s="471">
        <v>7000</v>
      </c>
    </row>
    <row r="50" spans="1:13">
      <c r="A50" s="910"/>
      <c r="B50" s="912"/>
      <c r="C50" s="906"/>
      <c r="D50" s="910"/>
      <c r="E50" s="910"/>
      <c r="F50" s="181" t="s">
        <v>1120</v>
      </c>
      <c r="G50" s="34">
        <v>322.73140599999999</v>
      </c>
      <c r="H50" s="182">
        <v>1000</v>
      </c>
      <c r="I50" s="139"/>
      <c r="J50" s="139"/>
      <c r="K50" s="139"/>
      <c r="L50" s="471">
        <v>2000</v>
      </c>
    </row>
    <row r="51" spans="1:13">
      <c r="A51" s="910"/>
      <c r="B51" s="912"/>
      <c r="C51" s="906"/>
      <c r="D51" s="910"/>
      <c r="E51" s="910"/>
      <c r="F51" s="181" t="s">
        <v>1122</v>
      </c>
      <c r="G51" s="34">
        <v>322.84030100000001</v>
      </c>
      <c r="H51" s="182">
        <v>10000</v>
      </c>
      <c r="J51" s="139"/>
      <c r="L51" s="471">
        <v>0.01</v>
      </c>
    </row>
    <row r="52" spans="1:13" s="513" customFormat="1">
      <c r="A52" s="910"/>
      <c r="B52" s="912"/>
      <c r="C52" s="906"/>
      <c r="D52" s="910"/>
      <c r="E52" s="910"/>
      <c r="F52" s="514" t="s">
        <v>1327</v>
      </c>
      <c r="G52" s="34">
        <v>750103.15399999998</v>
      </c>
      <c r="H52" s="182"/>
      <c r="J52" s="139"/>
      <c r="L52" s="471">
        <v>43000</v>
      </c>
    </row>
    <row r="53" spans="1:13" s="513" customFormat="1">
      <c r="A53" s="910"/>
      <c r="B53" s="912"/>
      <c r="C53" s="906"/>
      <c r="D53" s="910"/>
      <c r="E53" s="910"/>
      <c r="F53" s="514" t="s">
        <v>1328</v>
      </c>
      <c r="G53" s="34">
        <v>750103.201</v>
      </c>
      <c r="H53" s="182"/>
      <c r="J53" s="139"/>
      <c r="L53" s="471">
        <v>5430553.1799999997</v>
      </c>
    </row>
    <row r="54" spans="1:13">
      <c r="A54" s="910"/>
      <c r="B54" s="912"/>
      <c r="C54" s="906"/>
      <c r="D54" s="910"/>
      <c r="E54" s="910"/>
      <c r="F54" s="183" t="s">
        <v>1249</v>
      </c>
      <c r="G54" s="158">
        <v>322.75050099999999</v>
      </c>
      <c r="H54" s="182"/>
      <c r="I54" s="184"/>
      <c r="K54" s="139">
        <v>4500</v>
      </c>
      <c r="L54" s="471">
        <v>7000</v>
      </c>
    </row>
    <row r="55" spans="1:13" s="515" customFormat="1">
      <c r="A55" s="910"/>
      <c r="B55" s="912"/>
      <c r="C55" s="906"/>
      <c r="D55" s="910"/>
      <c r="E55" s="910"/>
      <c r="F55" s="153" t="s">
        <v>1325</v>
      </c>
      <c r="G55" s="34">
        <v>730605</v>
      </c>
      <c r="H55" s="182"/>
      <c r="I55" s="184"/>
      <c r="K55" s="139"/>
      <c r="L55" s="471">
        <v>13500</v>
      </c>
    </row>
    <row r="56" spans="1:13">
      <c r="A56" s="910"/>
      <c r="B56" s="912"/>
      <c r="C56" s="906"/>
      <c r="D56" s="910"/>
      <c r="E56" s="910"/>
      <c r="F56" s="183" t="s">
        <v>1250</v>
      </c>
      <c r="G56" s="158" t="s">
        <v>1145</v>
      </c>
      <c r="H56" s="182"/>
      <c r="I56" s="184"/>
      <c r="K56" s="139">
        <v>250000</v>
      </c>
      <c r="L56" s="471">
        <v>538710.87</v>
      </c>
    </row>
    <row r="57" spans="1:13" ht="19.5" thickBot="1">
      <c r="A57" s="917"/>
      <c r="B57" s="919"/>
      <c r="C57" s="907"/>
      <c r="D57" s="922" t="s">
        <v>1124</v>
      </c>
      <c r="E57" s="915"/>
      <c r="F57" s="915"/>
      <c r="G57" s="915"/>
      <c r="H57" s="187">
        <f>SUM(H35:H56)</f>
        <v>108075.17</v>
      </c>
      <c r="I57" s="139"/>
      <c r="J57" s="166"/>
      <c r="K57" s="167"/>
      <c r="L57" s="231">
        <f>SUM(L35:L56)</f>
        <v>6068743.5499999998</v>
      </c>
    </row>
    <row r="58" spans="1:13">
      <c r="A58" s="139"/>
      <c r="B58" s="139"/>
      <c r="C58" s="139"/>
      <c r="D58" s="139"/>
      <c r="E58" s="139"/>
      <c r="F58" s="139"/>
      <c r="G58" s="169"/>
      <c r="H58" s="169"/>
      <c r="I58" s="139"/>
      <c r="J58" s="139"/>
      <c r="K58" s="139"/>
      <c r="L58" s="188"/>
    </row>
    <row r="60" spans="1:13" ht="15.75">
      <c r="A60" s="138" t="s">
        <v>1146</v>
      </c>
      <c r="B60" s="139"/>
      <c r="C60" s="140" t="s">
        <v>1147</v>
      </c>
      <c r="D60" s="141"/>
      <c r="E60" s="141"/>
      <c r="F60" s="142" t="s">
        <v>1087</v>
      </c>
      <c r="G60" s="140" t="s">
        <v>1148</v>
      </c>
      <c r="I60" s="139"/>
      <c r="J60" s="139"/>
      <c r="K60" s="139"/>
      <c r="L60" s="139"/>
      <c r="M60" s="139"/>
    </row>
    <row r="61" spans="1:13" ht="32.25" thickBot="1">
      <c r="A61" s="899" t="s">
        <v>1089</v>
      </c>
      <c r="B61" s="900"/>
      <c r="C61" s="189" t="s">
        <v>1089</v>
      </c>
      <c r="D61" s="923" t="s">
        <v>1149</v>
      </c>
      <c r="E61" s="900"/>
      <c r="F61" s="900"/>
      <c r="G61" s="900"/>
      <c r="H61" s="900"/>
      <c r="I61" s="139"/>
      <c r="J61" s="139"/>
      <c r="K61" s="139"/>
      <c r="L61" s="139"/>
      <c r="M61" s="139"/>
    </row>
    <row r="62" spans="1:13" ht="15.75">
      <c r="A62" s="190" t="s">
        <v>1091</v>
      </c>
      <c r="B62" s="190" t="s">
        <v>303</v>
      </c>
      <c r="C62" s="191" t="s">
        <v>299</v>
      </c>
      <c r="D62" s="192" t="s">
        <v>1092</v>
      </c>
      <c r="E62" s="192" t="s">
        <v>302</v>
      </c>
      <c r="F62" s="193" t="s">
        <v>1093</v>
      </c>
      <c r="G62" s="242" t="s">
        <v>1094</v>
      </c>
      <c r="H62" s="195" t="s">
        <v>306</v>
      </c>
      <c r="I62" s="139"/>
      <c r="J62" s="139"/>
      <c r="K62" s="139"/>
      <c r="L62" s="191" t="s">
        <v>306</v>
      </c>
      <c r="M62" s="139"/>
    </row>
    <row r="63" spans="1:13" hidden="1">
      <c r="A63" s="924" t="s">
        <v>347</v>
      </c>
      <c r="B63" s="925"/>
      <c r="C63" s="926" t="s">
        <v>1150</v>
      </c>
      <c r="D63" s="927" t="s">
        <v>1151</v>
      </c>
      <c r="E63" s="928" t="s">
        <v>1152</v>
      </c>
      <c r="F63" s="179" t="s">
        <v>174</v>
      </c>
      <c r="G63" s="199">
        <v>360.710105</v>
      </c>
      <c r="H63" s="200">
        <v>152521.28</v>
      </c>
      <c r="I63" s="139"/>
      <c r="J63" s="139"/>
      <c r="K63" s="139"/>
      <c r="L63" s="473"/>
      <c r="M63" s="139"/>
    </row>
    <row r="64" spans="1:13" hidden="1">
      <c r="A64" s="910"/>
      <c r="B64" s="912"/>
      <c r="C64" s="906"/>
      <c r="D64" s="910"/>
      <c r="E64" s="912"/>
      <c r="F64" s="181" t="s">
        <v>214</v>
      </c>
      <c r="G64" s="201">
        <v>360.710106</v>
      </c>
      <c r="H64" s="202">
        <v>262037.93</v>
      </c>
      <c r="I64" s="139"/>
      <c r="J64" s="139"/>
      <c r="K64" s="139"/>
      <c r="L64" s="471"/>
      <c r="M64" s="139"/>
    </row>
    <row r="65" spans="1:13" hidden="1">
      <c r="A65" s="910"/>
      <c r="B65" s="912"/>
      <c r="C65" s="906"/>
      <c r="D65" s="910"/>
      <c r="E65" s="912"/>
      <c r="F65" s="181" t="s">
        <v>179</v>
      </c>
      <c r="G65" s="201">
        <v>360.71020299999998</v>
      </c>
      <c r="H65" s="202">
        <v>31622.35</v>
      </c>
      <c r="I65" s="139"/>
      <c r="J65" s="139"/>
      <c r="K65" s="139"/>
      <c r="L65" s="471"/>
      <c r="M65" s="139"/>
    </row>
    <row r="66" spans="1:13" hidden="1">
      <c r="A66" s="910"/>
      <c r="B66" s="912"/>
      <c r="C66" s="906"/>
      <c r="D66" s="910"/>
      <c r="E66" s="912"/>
      <c r="F66" s="181" t="s">
        <v>181</v>
      </c>
      <c r="G66" s="201">
        <v>360.71020399999998</v>
      </c>
      <c r="H66" s="202">
        <v>22718.17</v>
      </c>
      <c r="I66" s="139"/>
      <c r="J66" s="139"/>
      <c r="K66" s="139"/>
      <c r="L66" s="471"/>
      <c r="M66" s="139"/>
    </row>
    <row r="67" spans="1:13" hidden="1">
      <c r="A67" s="910"/>
      <c r="B67" s="912"/>
      <c r="C67" s="906"/>
      <c r="D67" s="910"/>
      <c r="E67" s="912"/>
      <c r="F67" s="181" t="s">
        <v>315</v>
      </c>
      <c r="G67" s="201">
        <v>360.71030400000001</v>
      </c>
      <c r="H67" s="202">
        <v>4276</v>
      </c>
      <c r="I67" s="139"/>
      <c r="J67" s="139"/>
      <c r="K67" s="139"/>
      <c r="L67" s="471"/>
      <c r="M67" s="139"/>
    </row>
    <row r="68" spans="1:13" hidden="1">
      <c r="A68" s="910"/>
      <c r="B68" s="912"/>
      <c r="C68" s="906"/>
      <c r="D68" s="910"/>
      <c r="E68" s="912"/>
      <c r="F68" s="181" t="s">
        <v>316</v>
      </c>
      <c r="G68" s="201">
        <v>360.710306</v>
      </c>
      <c r="H68" s="202">
        <v>23856</v>
      </c>
      <c r="I68" s="139"/>
      <c r="J68" s="139"/>
      <c r="K68" s="139"/>
      <c r="L68" s="471"/>
      <c r="M68" s="139"/>
    </row>
    <row r="69" spans="1:13" hidden="1">
      <c r="A69" s="910"/>
      <c r="B69" s="912"/>
      <c r="C69" s="906"/>
      <c r="D69" s="910"/>
      <c r="E69" s="912"/>
      <c r="F69" s="181" t="s">
        <v>317</v>
      </c>
      <c r="G69" s="201">
        <v>360.71040099999999</v>
      </c>
      <c r="H69" s="202">
        <v>6037.22</v>
      </c>
      <c r="I69" s="139"/>
      <c r="J69" s="139"/>
      <c r="K69" s="139"/>
      <c r="L69" s="471"/>
      <c r="M69" s="139"/>
    </row>
    <row r="70" spans="1:13" hidden="1">
      <c r="A70" s="910"/>
      <c r="B70" s="912"/>
      <c r="C70" s="906"/>
      <c r="D70" s="910"/>
      <c r="E70" s="912"/>
      <c r="F70" s="181" t="s">
        <v>318</v>
      </c>
      <c r="G70" s="201">
        <v>360.71040199999999</v>
      </c>
      <c r="H70" s="202">
        <v>1036.8</v>
      </c>
      <c r="I70" s="139"/>
      <c r="J70" s="139"/>
      <c r="K70" s="139"/>
      <c r="L70" s="471"/>
      <c r="M70" s="139"/>
    </row>
    <row r="71" spans="1:13" hidden="1">
      <c r="A71" s="910"/>
      <c r="B71" s="912"/>
      <c r="C71" s="906"/>
      <c r="D71" s="910"/>
      <c r="E71" s="912"/>
      <c r="F71" s="181" t="s">
        <v>319</v>
      </c>
      <c r="G71" s="201">
        <v>360.71040799999997</v>
      </c>
      <c r="H71" s="202">
        <v>7188.22</v>
      </c>
      <c r="I71" s="139"/>
      <c r="J71" s="139"/>
      <c r="K71" s="139"/>
      <c r="L71" s="471"/>
      <c r="M71" s="139"/>
    </row>
    <row r="72" spans="1:13" hidden="1">
      <c r="A72" s="910"/>
      <c r="B72" s="912"/>
      <c r="C72" s="906"/>
      <c r="D72" s="910"/>
      <c r="E72" s="912"/>
      <c r="F72" s="181" t="s">
        <v>223</v>
      </c>
      <c r="G72" s="201">
        <v>360.710509</v>
      </c>
      <c r="H72" s="202">
        <v>3440.23</v>
      </c>
      <c r="I72" s="139"/>
      <c r="J72" s="139"/>
      <c r="K72" s="139"/>
      <c r="L72" s="471"/>
      <c r="M72" s="139"/>
    </row>
    <row r="73" spans="1:13" hidden="1">
      <c r="A73" s="910"/>
      <c r="B73" s="912"/>
      <c r="C73" s="906"/>
      <c r="D73" s="910"/>
      <c r="E73" s="912"/>
      <c r="F73" s="181" t="s">
        <v>188</v>
      </c>
      <c r="G73" s="201">
        <v>360.710601</v>
      </c>
      <c r="H73" s="202">
        <v>45074.51</v>
      </c>
      <c r="I73" s="139"/>
      <c r="J73" s="139"/>
      <c r="K73" s="139"/>
      <c r="L73" s="471"/>
      <c r="M73" s="139"/>
    </row>
    <row r="74" spans="1:13" hidden="1">
      <c r="A74" s="910"/>
      <c r="B74" s="912"/>
      <c r="C74" s="906"/>
      <c r="D74" s="910"/>
      <c r="E74" s="912"/>
      <c r="F74" s="181" t="s">
        <v>190</v>
      </c>
      <c r="G74" s="201">
        <v>360.71060199999999</v>
      </c>
      <c r="H74" s="202">
        <v>31418.78</v>
      </c>
      <c r="I74" s="139"/>
      <c r="J74" s="139"/>
      <c r="K74" s="139"/>
      <c r="L74" s="471"/>
      <c r="M74" s="139"/>
    </row>
    <row r="75" spans="1:13">
      <c r="A75" s="910"/>
      <c r="B75" s="912"/>
      <c r="C75" s="906"/>
      <c r="D75" s="910"/>
      <c r="E75" s="912"/>
      <c r="F75" s="181" t="s">
        <v>1153</v>
      </c>
      <c r="G75" s="201">
        <v>360.71070600000002</v>
      </c>
      <c r="H75" s="202">
        <v>211873.49</v>
      </c>
      <c r="I75" s="139"/>
      <c r="J75" s="139"/>
      <c r="K75" s="139"/>
      <c r="L75" s="471">
        <v>180000</v>
      </c>
    </row>
    <row r="76" spans="1:13">
      <c r="A76" s="910"/>
      <c r="B76" s="912"/>
      <c r="C76" s="906"/>
      <c r="D76" s="910"/>
      <c r="E76" s="912"/>
      <c r="F76" s="181" t="s">
        <v>192</v>
      </c>
      <c r="G76" s="201">
        <v>360.71070700000001</v>
      </c>
      <c r="H76" s="202">
        <v>6508.69</v>
      </c>
      <c r="I76" s="139"/>
      <c r="J76" s="139"/>
      <c r="K76" s="139"/>
      <c r="L76" s="471">
        <v>1</v>
      </c>
      <c r="M76" s="139"/>
    </row>
    <row r="77" spans="1:13">
      <c r="A77" s="910"/>
      <c r="B77" s="912"/>
      <c r="C77" s="906"/>
      <c r="D77" s="910"/>
      <c r="E77" s="912"/>
      <c r="F77" s="181" t="s">
        <v>1154</v>
      </c>
      <c r="G77" s="201">
        <v>360710710</v>
      </c>
      <c r="H77" s="202">
        <v>95834.559999999998</v>
      </c>
      <c r="I77" s="139"/>
      <c r="J77" s="139"/>
      <c r="K77" s="139"/>
      <c r="L77" s="471">
        <v>1</v>
      </c>
      <c r="M77" s="139"/>
    </row>
    <row r="78" spans="1:13">
      <c r="A78" s="910"/>
      <c r="B78" s="912"/>
      <c r="C78" s="906"/>
      <c r="D78" s="910"/>
      <c r="E78" s="912"/>
      <c r="F78" s="181" t="s">
        <v>1251</v>
      </c>
      <c r="G78" s="201">
        <v>360710711</v>
      </c>
      <c r="H78" s="202"/>
      <c r="I78" s="139"/>
      <c r="J78" s="139"/>
      <c r="K78" s="139"/>
      <c r="L78" s="471">
        <v>1</v>
      </c>
      <c r="M78" s="139"/>
    </row>
    <row r="79" spans="1:13" hidden="1">
      <c r="A79" s="910"/>
      <c r="B79" s="912"/>
      <c r="C79" s="906"/>
      <c r="D79" s="910"/>
      <c r="E79" s="912"/>
      <c r="F79" s="181" t="s">
        <v>387</v>
      </c>
      <c r="G79" s="201">
        <v>360.73010399999998</v>
      </c>
      <c r="H79" s="202">
        <v>23800</v>
      </c>
      <c r="I79" s="139"/>
      <c r="J79" s="139"/>
      <c r="K79" s="139"/>
      <c r="L79" s="471"/>
      <c r="M79" s="139"/>
    </row>
    <row r="80" spans="1:13" hidden="1">
      <c r="A80" s="910"/>
      <c r="B80" s="912"/>
      <c r="C80" s="906"/>
      <c r="D80" s="910"/>
      <c r="E80" s="912"/>
      <c r="F80" s="181" t="s">
        <v>388</v>
      </c>
      <c r="G80" s="201">
        <v>360.73010499999998</v>
      </c>
      <c r="H80" s="202">
        <v>23000</v>
      </c>
      <c r="I80" s="139"/>
      <c r="J80" s="139"/>
      <c r="K80" s="139"/>
      <c r="L80" s="471"/>
      <c r="M80" s="139"/>
    </row>
    <row r="81" spans="1:13">
      <c r="A81" s="910"/>
      <c r="B81" s="912"/>
      <c r="C81" s="906"/>
      <c r="D81" s="910"/>
      <c r="E81" s="912"/>
      <c r="F81" s="181" t="s">
        <v>250</v>
      </c>
      <c r="G81" s="201">
        <v>360.73020100000002</v>
      </c>
      <c r="H81" s="202">
        <v>500</v>
      </c>
      <c r="I81" s="139"/>
      <c r="J81" s="139"/>
      <c r="K81" s="139"/>
      <c r="L81" s="471">
        <v>1500</v>
      </c>
      <c r="M81" s="139"/>
    </row>
    <row r="82" spans="1:13">
      <c r="A82" s="910"/>
      <c r="B82" s="912"/>
      <c r="C82" s="906"/>
      <c r="D82" s="910"/>
      <c r="E82" s="912"/>
      <c r="F82" s="181" t="s">
        <v>366</v>
      </c>
      <c r="G82" s="201">
        <v>360.73020200000002</v>
      </c>
      <c r="H82" s="202">
        <v>2500</v>
      </c>
      <c r="I82" s="139"/>
      <c r="J82" s="139"/>
      <c r="K82" s="139"/>
      <c r="L82" s="471">
        <v>2500</v>
      </c>
      <c r="M82" s="139"/>
    </row>
    <row r="83" spans="1:13">
      <c r="A83" s="910"/>
      <c r="B83" s="912"/>
      <c r="C83" s="906"/>
      <c r="D83" s="910"/>
      <c r="E83" s="912"/>
      <c r="F83" s="181" t="s">
        <v>215</v>
      </c>
      <c r="G83" s="201">
        <v>360.730301</v>
      </c>
      <c r="H83" s="202">
        <v>300</v>
      </c>
      <c r="I83" s="139"/>
      <c r="J83" s="139"/>
      <c r="K83" s="139"/>
      <c r="L83" s="471">
        <v>300</v>
      </c>
      <c r="M83" s="139"/>
    </row>
    <row r="84" spans="1:13">
      <c r="A84" s="910"/>
      <c r="B84" s="912"/>
      <c r="C84" s="906"/>
      <c r="D84" s="910"/>
      <c r="E84" s="912"/>
      <c r="F84" s="181" t="s">
        <v>334</v>
      </c>
      <c r="G84" s="201">
        <v>360.73030299999999</v>
      </c>
      <c r="H84" s="202">
        <v>500</v>
      </c>
      <c r="I84" s="139"/>
      <c r="J84" s="139">
        <v>-400</v>
      </c>
      <c r="K84" s="139"/>
      <c r="L84" s="471">
        <v>1500</v>
      </c>
      <c r="M84" s="139"/>
    </row>
    <row r="85" spans="1:13">
      <c r="A85" s="910"/>
      <c r="B85" s="912"/>
      <c r="C85" s="906"/>
      <c r="D85" s="910"/>
      <c r="E85" s="912"/>
      <c r="F85" s="181" t="s">
        <v>1155</v>
      </c>
      <c r="G85" s="201">
        <v>360.73040400000002</v>
      </c>
      <c r="H85" s="202">
        <v>10500</v>
      </c>
      <c r="I85" s="139"/>
      <c r="J85" s="139"/>
      <c r="K85" s="139"/>
      <c r="L85" s="471">
        <v>45500</v>
      </c>
      <c r="M85" s="139"/>
    </row>
    <row r="86" spans="1:13">
      <c r="A86" s="910"/>
      <c r="B86" s="912"/>
      <c r="C86" s="906"/>
      <c r="D86" s="910"/>
      <c r="E86" s="912"/>
      <c r="F86" s="181" t="s">
        <v>1156</v>
      </c>
      <c r="G86" s="201" t="s">
        <v>1157</v>
      </c>
      <c r="H86" s="202">
        <v>14250</v>
      </c>
      <c r="I86" s="139"/>
      <c r="J86" s="139">
        <v>-6000</v>
      </c>
      <c r="K86" s="139">
        <v>4221.28</v>
      </c>
      <c r="L86" s="471">
        <v>14250</v>
      </c>
      <c r="M86" s="139"/>
    </row>
    <row r="87" spans="1:13">
      <c r="A87" s="910"/>
      <c r="B87" s="912"/>
      <c r="C87" s="906"/>
      <c r="D87" s="910"/>
      <c r="E87" s="912"/>
      <c r="F87" s="181" t="s">
        <v>1158</v>
      </c>
      <c r="G87" s="201" t="s">
        <v>1159</v>
      </c>
      <c r="H87" s="202">
        <v>2750</v>
      </c>
      <c r="I87" s="139"/>
      <c r="J87" s="139"/>
      <c r="L87" s="471">
        <v>2750</v>
      </c>
      <c r="M87" s="139"/>
    </row>
    <row r="88" spans="1:13">
      <c r="A88" s="910"/>
      <c r="B88" s="912"/>
      <c r="C88" s="906"/>
      <c r="D88" s="910"/>
      <c r="E88" s="912"/>
      <c r="F88" s="181" t="s">
        <v>1274</v>
      </c>
      <c r="G88" s="201">
        <v>710704</v>
      </c>
      <c r="H88" s="202">
        <v>40106.839999999997</v>
      </c>
      <c r="I88" s="139"/>
      <c r="J88" s="139"/>
      <c r="K88" s="139"/>
      <c r="L88" s="471">
        <v>1</v>
      </c>
      <c r="M88" s="139"/>
    </row>
    <row r="89" spans="1:13">
      <c r="A89" s="910"/>
      <c r="B89" s="912"/>
      <c r="C89" s="906"/>
      <c r="D89" s="910"/>
      <c r="E89" s="912"/>
      <c r="F89" s="181" t="s">
        <v>200</v>
      </c>
      <c r="G89" s="201">
        <v>730612</v>
      </c>
      <c r="H89" s="202">
        <v>1000</v>
      </c>
      <c r="I89" s="139"/>
      <c r="J89" s="139">
        <v>-1000</v>
      </c>
      <c r="K89" s="139"/>
      <c r="L89" s="471">
        <v>1000</v>
      </c>
      <c r="M89" s="139"/>
    </row>
    <row r="90" spans="1:13">
      <c r="A90" s="910"/>
      <c r="B90" s="912"/>
      <c r="C90" s="906"/>
      <c r="D90" s="910"/>
      <c r="E90" s="912"/>
      <c r="F90" s="181" t="s">
        <v>341</v>
      </c>
      <c r="G90" s="201">
        <v>360.73080399999998</v>
      </c>
      <c r="H90" s="202">
        <f>6000-734</f>
        <v>5266</v>
      </c>
      <c r="I90" s="139"/>
      <c r="J90" s="139"/>
      <c r="K90" s="139"/>
      <c r="L90" s="471">
        <v>5266</v>
      </c>
      <c r="M90" s="139"/>
    </row>
    <row r="91" spans="1:13">
      <c r="A91" s="910"/>
      <c r="B91" s="912"/>
      <c r="C91" s="906"/>
      <c r="D91" s="910"/>
      <c r="E91" s="912"/>
      <c r="F91" s="181" t="s">
        <v>253</v>
      </c>
      <c r="G91" s="201">
        <v>360.73080499999998</v>
      </c>
      <c r="H91" s="202">
        <f>3557+734</f>
        <v>4291</v>
      </c>
      <c r="I91" s="139"/>
      <c r="J91" s="139"/>
      <c r="K91" s="139"/>
      <c r="L91" s="471">
        <v>4291</v>
      </c>
      <c r="M91" s="139"/>
    </row>
    <row r="92" spans="1:13" hidden="1">
      <c r="A92" s="910"/>
      <c r="B92" s="912"/>
      <c r="C92" s="906"/>
      <c r="D92" s="910"/>
      <c r="E92" s="912"/>
      <c r="F92" s="181" t="s">
        <v>931</v>
      </c>
      <c r="G92" s="201">
        <v>360.73081100000002</v>
      </c>
      <c r="H92" s="202">
        <v>10000</v>
      </c>
      <c r="I92" s="139"/>
      <c r="J92" s="139"/>
      <c r="K92" s="139">
        <v>14500</v>
      </c>
      <c r="L92" s="471"/>
      <c r="M92" s="139"/>
    </row>
    <row r="93" spans="1:13">
      <c r="A93" s="910"/>
      <c r="B93" s="912"/>
      <c r="C93" s="906"/>
      <c r="D93" s="910"/>
      <c r="E93" s="912"/>
      <c r="F93" s="157" t="s">
        <v>1160</v>
      </c>
      <c r="G93" s="243">
        <v>730803</v>
      </c>
      <c r="H93" s="202">
        <v>12500</v>
      </c>
      <c r="I93" s="139"/>
      <c r="J93" s="139"/>
      <c r="K93" s="139"/>
      <c r="L93" s="471">
        <v>12500</v>
      </c>
      <c r="M93" s="139"/>
    </row>
    <row r="94" spans="1:13">
      <c r="A94" s="910"/>
      <c r="B94" s="912"/>
      <c r="C94" s="906"/>
      <c r="D94" s="910"/>
      <c r="E94" s="912"/>
      <c r="F94" s="181" t="s">
        <v>1161</v>
      </c>
      <c r="G94" s="201" t="s">
        <v>1162</v>
      </c>
      <c r="H94" s="202">
        <v>10000</v>
      </c>
      <c r="I94" s="139"/>
      <c r="J94" s="139"/>
      <c r="K94" s="139">
        <v>1000</v>
      </c>
      <c r="L94" s="471">
        <v>10000</v>
      </c>
      <c r="M94" s="139"/>
    </row>
    <row r="95" spans="1:13">
      <c r="A95" s="910"/>
      <c r="B95" s="912"/>
      <c r="C95" s="906"/>
      <c r="D95" s="910"/>
      <c r="E95" s="912"/>
      <c r="F95" s="181" t="s">
        <v>1163</v>
      </c>
      <c r="G95" s="201" t="s">
        <v>1164</v>
      </c>
      <c r="H95" s="202">
        <v>22000</v>
      </c>
      <c r="I95" s="139"/>
      <c r="J95" s="139"/>
      <c r="K95" s="139">
        <v>5000</v>
      </c>
      <c r="L95" s="471">
        <v>22000</v>
      </c>
      <c r="M95" s="139"/>
    </row>
    <row r="96" spans="1:13">
      <c r="A96" s="910"/>
      <c r="B96" s="912"/>
      <c r="C96" s="906"/>
      <c r="D96" s="910"/>
      <c r="E96" s="912"/>
      <c r="F96" s="181" t="s">
        <v>1165</v>
      </c>
      <c r="G96" s="201">
        <v>360.77010200000001</v>
      </c>
      <c r="H96" s="202">
        <v>5000</v>
      </c>
      <c r="I96" s="139"/>
      <c r="J96" s="139"/>
      <c r="K96" s="139"/>
      <c r="L96" s="471">
        <v>5000</v>
      </c>
      <c r="M96" s="139"/>
    </row>
    <row r="97" spans="1:13">
      <c r="A97" s="910"/>
      <c r="B97" s="912"/>
      <c r="C97" s="906"/>
      <c r="D97" s="910"/>
      <c r="E97" s="912"/>
      <c r="F97" s="181" t="s">
        <v>1166</v>
      </c>
      <c r="G97" s="201">
        <v>360.77020599999997</v>
      </c>
      <c r="H97" s="202">
        <v>1000</v>
      </c>
      <c r="I97" s="139"/>
      <c r="J97" s="139"/>
      <c r="K97" s="139"/>
      <c r="L97" s="471">
        <v>1000</v>
      </c>
      <c r="M97" s="139"/>
    </row>
    <row r="98" spans="1:13">
      <c r="A98" s="910"/>
      <c r="B98" s="912"/>
      <c r="C98" s="906"/>
      <c r="D98" s="910"/>
      <c r="E98" s="912"/>
      <c r="F98" s="181" t="s">
        <v>1167</v>
      </c>
      <c r="G98" s="201">
        <v>840105</v>
      </c>
      <c r="H98" s="202">
        <v>7000</v>
      </c>
      <c r="I98" s="139"/>
      <c r="J98" s="139"/>
      <c r="K98" s="139"/>
      <c r="L98" s="471">
        <v>7000</v>
      </c>
      <c r="M98" s="139"/>
    </row>
    <row r="99" spans="1:13">
      <c r="A99" s="910"/>
      <c r="B99" s="912"/>
      <c r="C99" s="906"/>
      <c r="D99" s="910"/>
      <c r="E99" s="912"/>
      <c r="F99" s="181" t="s">
        <v>1254</v>
      </c>
      <c r="G99" s="201">
        <v>731403</v>
      </c>
      <c r="H99" s="202">
        <v>3000</v>
      </c>
      <c r="I99" s="139"/>
      <c r="J99" s="45">
        <v>-1000</v>
      </c>
      <c r="K99" s="139"/>
      <c r="L99" s="471">
        <v>7000</v>
      </c>
      <c r="M99" s="139"/>
    </row>
    <row r="100" spans="1:13">
      <c r="A100" s="910"/>
      <c r="B100" s="912"/>
      <c r="C100" s="906"/>
      <c r="D100" s="910"/>
      <c r="E100" s="912"/>
      <c r="F100" s="181" t="s">
        <v>1259</v>
      </c>
      <c r="G100" s="201">
        <v>840103</v>
      </c>
      <c r="H100" s="202"/>
      <c r="I100" s="139"/>
      <c r="J100" s="45"/>
      <c r="K100" s="139"/>
      <c r="L100" s="471">
        <v>23000</v>
      </c>
      <c r="M100" s="139"/>
    </row>
    <row r="101" spans="1:13">
      <c r="A101" s="910"/>
      <c r="B101" s="912"/>
      <c r="C101" s="906"/>
      <c r="D101" s="910"/>
      <c r="E101" s="912"/>
      <c r="F101" s="181" t="s">
        <v>1168</v>
      </c>
      <c r="G101" s="201">
        <v>360.84010699999999</v>
      </c>
      <c r="H101" s="202">
        <v>1500</v>
      </c>
      <c r="I101" s="139"/>
      <c r="J101" s="45"/>
      <c r="K101" s="139"/>
      <c r="L101" s="471">
        <v>2000</v>
      </c>
      <c r="M101" s="139"/>
    </row>
    <row r="102" spans="1:13">
      <c r="A102" s="910"/>
      <c r="B102" s="912"/>
      <c r="C102" s="906"/>
      <c r="D102" s="910"/>
      <c r="E102" s="912"/>
      <c r="F102" s="181" t="s">
        <v>1169</v>
      </c>
      <c r="G102" s="205">
        <v>360.84030100000001</v>
      </c>
      <c r="H102" s="206">
        <v>5000</v>
      </c>
      <c r="I102" s="139"/>
      <c r="J102" s="139"/>
      <c r="K102" s="139"/>
      <c r="L102" s="472">
        <v>5000</v>
      </c>
      <c r="M102" s="139"/>
    </row>
    <row r="103" spans="1:13" ht="18.75">
      <c r="A103" s="917"/>
      <c r="B103" s="919"/>
      <c r="C103" s="906"/>
      <c r="D103" s="929" t="s">
        <v>1124</v>
      </c>
      <c r="E103" s="930"/>
      <c r="F103" s="930"/>
      <c r="G103" s="931"/>
      <c r="H103" s="197">
        <f>SUM(H63:H102)</f>
        <v>1111208.0699999998</v>
      </c>
      <c r="I103" s="139"/>
      <c r="J103" s="139"/>
      <c r="K103" s="139"/>
      <c r="L103" s="198">
        <f>SUM(L63:L102)</f>
        <v>353361</v>
      </c>
      <c r="M103" s="139"/>
    </row>
    <row r="104" spans="1:13" hidden="1">
      <c r="A104" s="924" t="s">
        <v>1170</v>
      </c>
      <c r="B104" s="932"/>
      <c r="C104" s="933" t="s">
        <v>1171</v>
      </c>
      <c r="D104" s="927" t="s">
        <v>1172</v>
      </c>
      <c r="E104" s="913" t="s">
        <v>1173</v>
      </c>
      <c r="F104" s="179" t="s">
        <v>250</v>
      </c>
      <c r="G104" s="199" t="s">
        <v>1174</v>
      </c>
      <c r="H104" s="200">
        <v>500</v>
      </c>
      <c r="I104" s="139"/>
      <c r="J104" s="139"/>
      <c r="K104" s="139"/>
      <c r="L104" s="163"/>
      <c r="M104" s="139"/>
    </row>
    <row r="105" spans="1:13" hidden="1">
      <c r="A105" s="910"/>
      <c r="B105" s="912"/>
      <c r="C105" s="906"/>
      <c r="D105" s="910"/>
      <c r="E105" s="910"/>
      <c r="F105" s="181" t="s">
        <v>334</v>
      </c>
      <c r="G105" s="201" t="s">
        <v>1175</v>
      </c>
      <c r="H105" s="202">
        <v>1000</v>
      </c>
      <c r="I105" s="139"/>
      <c r="J105" s="139">
        <v>-500</v>
      </c>
      <c r="K105" s="139"/>
      <c r="L105" s="156"/>
      <c r="M105" s="139"/>
    </row>
    <row r="106" spans="1:13" hidden="1">
      <c r="A106" s="910"/>
      <c r="B106" s="912"/>
      <c r="C106" s="906"/>
      <c r="D106" s="910"/>
      <c r="E106" s="910"/>
      <c r="F106" s="181" t="s">
        <v>1155</v>
      </c>
      <c r="G106" s="201" t="s">
        <v>1176</v>
      </c>
      <c r="H106" s="202">
        <v>35000</v>
      </c>
      <c r="I106" s="139"/>
      <c r="J106" s="139">
        <v>-31000</v>
      </c>
      <c r="K106" s="139"/>
      <c r="L106" s="156"/>
      <c r="M106" s="139"/>
    </row>
    <row r="107" spans="1:13">
      <c r="A107" s="910"/>
      <c r="B107" s="912"/>
      <c r="C107" s="906"/>
      <c r="D107" s="910"/>
      <c r="E107" s="910"/>
      <c r="F107" s="181" t="s">
        <v>1177</v>
      </c>
      <c r="G107" s="201" t="s">
        <v>1178</v>
      </c>
      <c r="H107" s="202">
        <v>8400</v>
      </c>
      <c r="I107" s="139"/>
      <c r="J107" s="139"/>
      <c r="K107" s="139"/>
      <c r="L107" s="471">
        <v>20000</v>
      </c>
      <c r="M107" s="139"/>
    </row>
    <row r="108" spans="1:13">
      <c r="A108" s="910"/>
      <c r="B108" s="912"/>
      <c r="C108" s="906"/>
      <c r="D108" s="910"/>
      <c r="E108" s="910"/>
      <c r="F108" s="181" t="s">
        <v>931</v>
      </c>
      <c r="G108" s="201" t="s">
        <v>1179</v>
      </c>
      <c r="H108" s="202">
        <v>10000</v>
      </c>
      <c r="I108" s="139"/>
      <c r="J108" s="139"/>
      <c r="K108" s="139"/>
      <c r="L108" s="471">
        <v>40000</v>
      </c>
      <c r="M108" s="139"/>
    </row>
    <row r="109" spans="1:13">
      <c r="A109" s="910"/>
      <c r="B109" s="912"/>
      <c r="C109" s="906"/>
      <c r="D109" s="910"/>
      <c r="E109" s="910"/>
      <c r="F109" s="181" t="s">
        <v>1180</v>
      </c>
      <c r="G109" s="201" t="s">
        <v>1181</v>
      </c>
      <c r="H109" s="202">
        <v>2000</v>
      </c>
      <c r="I109" s="139"/>
      <c r="J109" s="139"/>
      <c r="L109" s="471">
        <v>1500</v>
      </c>
      <c r="M109" s="139"/>
    </row>
    <row r="110" spans="1:13" hidden="1">
      <c r="A110" s="910"/>
      <c r="B110" s="912"/>
      <c r="C110" s="906"/>
      <c r="D110" s="910"/>
      <c r="E110" s="910"/>
      <c r="F110" s="181" t="s">
        <v>1120</v>
      </c>
      <c r="G110" s="201">
        <v>360.73140599999999</v>
      </c>
      <c r="H110" s="202">
        <v>1500</v>
      </c>
      <c r="I110" s="139"/>
      <c r="J110" s="139"/>
      <c r="L110" s="471"/>
      <c r="M110" s="139"/>
    </row>
    <row r="111" spans="1:13">
      <c r="A111" s="910"/>
      <c r="B111" s="912"/>
      <c r="C111" s="906"/>
      <c r="D111" s="910"/>
      <c r="E111" s="910"/>
      <c r="F111" s="181" t="s">
        <v>1182</v>
      </c>
      <c r="G111" s="201" t="s">
        <v>1183</v>
      </c>
      <c r="H111" s="202">
        <v>10500</v>
      </c>
      <c r="I111" s="139"/>
      <c r="J111" s="139"/>
      <c r="L111" s="471">
        <v>20000</v>
      </c>
      <c r="M111" s="139"/>
    </row>
    <row r="112" spans="1:13">
      <c r="A112" s="910"/>
      <c r="B112" s="912"/>
      <c r="C112" s="906"/>
      <c r="D112" s="910"/>
      <c r="E112" s="910"/>
      <c r="F112" s="181" t="s">
        <v>1184</v>
      </c>
      <c r="G112" s="201" t="s">
        <v>1185</v>
      </c>
      <c r="H112" s="202">
        <v>60000</v>
      </c>
      <c r="I112" s="139"/>
      <c r="J112" s="139"/>
      <c r="L112" s="471">
        <v>60000</v>
      </c>
      <c r="M112" s="139"/>
    </row>
    <row r="113" spans="1:13">
      <c r="A113" s="910"/>
      <c r="B113" s="912"/>
      <c r="C113" s="906"/>
      <c r="D113" s="910"/>
      <c r="E113" s="910"/>
      <c r="F113" s="181" t="s">
        <v>1186</v>
      </c>
      <c r="G113" s="201" t="s">
        <v>1187</v>
      </c>
      <c r="H113" s="202">
        <v>38000</v>
      </c>
      <c r="I113" s="139"/>
      <c r="J113" s="139">
        <v>-13000</v>
      </c>
      <c r="K113" s="139"/>
      <c r="L113" s="471">
        <v>38000</v>
      </c>
      <c r="M113" s="139"/>
    </row>
    <row r="114" spans="1:13">
      <c r="A114" s="910"/>
      <c r="B114" s="912"/>
      <c r="C114" s="906"/>
      <c r="D114" s="910"/>
      <c r="E114" s="910"/>
      <c r="F114" s="181" t="s">
        <v>1188</v>
      </c>
      <c r="G114" s="201" t="s">
        <v>1189</v>
      </c>
      <c r="H114" s="202">
        <v>50000</v>
      </c>
      <c r="I114" s="139"/>
      <c r="J114" s="139"/>
      <c r="K114">
        <v>49000</v>
      </c>
      <c r="L114" s="471">
        <v>80000</v>
      </c>
      <c r="M114" s="139"/>
    </row>
    <row r="115" spans="1:13">
      <c r="A115" s="910"/>
      <c r="B115" s="912"/>
      <c r="C115" s="906"/>
      <c r="D115" s="910"/>
      <c r="E115" s="910"/>
      <c r="F115" s="181" t="s">
        <v>1190</v>
      </c>
      <c r="G115" s="201" t="s">
        <v>1191</v>
      </c>
      <c r="H115" s="202">
        <v>138764.07999999999</v>
      </c>
      <c r="I115" s="139"/>
      <c r="J115" s="139"/>
      <c r="K115">
        <v>7000</v>
      </c>
      <c r="L115" s="471">
        <v>140000</v>
      </c>
      <c r="M115" s="139"/>
    </row>
    <row r="116" spans="1:13" ht="39" hidden="1">
      <c r="A116" s="910"/>
      <c r="B116" s="912"/>
      <c r="C116" s="906"/>
      <c r="D116" s="910"/>
      <c r="E116" s="910"/>
      <c r="F116" s="203" t="s">
        <v>1192</v>
      </c>
      <c r="G116" s="201">
        <v>360.73060400000003</v>
      </c>
      <c r="H116" s="202">
        <v>5000</v>
      </c>
      <c r="I116" s="139"/>
      <c r="J116" s="139"/>
      <c r="K116" s="139"/>
      <c r="L116" s="471"/>
      <c r="M116" s="139"/>
    </row>
    <row r="117" spans="1:13" hidden="1">
      <c r="A117" s="910"/>
      <c r="B117" s="912"/>
      <c r="C117" s="906"/>
      <c r="D117" s="910"/>
      <c r="E117" s="910"/>
      <c r="F117" s="204" t="s">
        <v>1193</v>
      </c>
      <c r="G117" s="201" t="s">
        <v>1194</v>
      </c>
      <c r="H117" s="202">
        <v>0</v>
      </c>
      <c r="I117" s="139"/>
      <c r="J117" s="139"/>
      <c r="K117" s="139">
        <v>263133.06</v>
      </c>
      <c r="L117" s="471"/>
      <c r="M117" s="139"/>
    </row>
    <row r="118" spans="1:13" hidden="1">
      <c r="A118" s="910"/>
      <c r="B118" s="912"/>
      <c r="C118" s="906"/>
      <c r="D118" s="910"/>
      <c r="E118" s="910"/>
      <c r="F118" s="203" t="s">
        <v>1195</v>
      </c>
      <c r="G118" s="201" t="s">
        <v>1196</v>
      </c>
      <c r="H118" s="202">
        <v>0</v>
      </c>
      <c r="I118" s="139"/>
      <c r="J118" s="139"/>
      <c r="K118" s="139">
        <v>20000</v>
      </c>
      <c r="L118" s="471"/>
      <c r="M118" s="139"/>
    </row>
    <row r="119" spans="1:13" hidden="1">
      <c r="A119" s="910"/>
      <c r="B119" s="912"/>
      <c r="C119" s="906"/>
      <c r="D119" s="910"/>
      <c r="E119" s="910"/>
      <c r="F119" s="203" t="s">
        <v>1197</v>
      </c>
      <c r="G119" s="201" t="s">
        <v>1198</v>
      </c>
      <c r="H119" s="202">
        <v>0</v>
      </c>
      <c r="I119" s="139"/>
      <c r="J119" s="139"/>
      <c r="K119" s="139">
        <v>7000</v>
      </c>
      <c r="L119" s="471"/>
      <c r="M119" s="139"/>
    </row>
    <row r="120" spans="1:13">
      <c r="A120" s="910"/>
      <c r="B120" s="912"/>
      <c r="C120" s="906"/>
      <c r="D120" s="910"/>
      <c r="E120" s="910"/>
      <c r="F120" s="203" t="s">
        <v>1256</v>
      </c>
      <c r="G120" s="201">
        <v>360.75010400000002</v>
      </c>
      <c r="H120" s="202">
        <v>0</v>
      </c>
      <c r="I120" s="139"/>
      <c r="J120" s="139"/>
      <c r="K120" s="139">
        <v>30000</v>
      </c>
      <c r="L120" s="471">
        <v>20000</v>
      </c>
      <c r="M120" s="139"/>
    </row>
    <row r="121" spans="1:13" hidden="1">
      <c r="A121" s="910"/>
      <c r="B121" s="912"/>
      <c r="C121" s="906"/>
      <c r="D121" s="910"/>
      <c r="E121" s="910"/>
      <c r="F121" s="204" t="s">
        <v>1199</v>
      </c>
      <c r="G121" s="201" t="s">
        <v>1196</v>
      </c>
      <c r="H121" s="202">
        <v>0</v>
      </c>
      <c r="I121" s="139"/>
      <c r="J121" s="139"/>
      <c r="K121" s="139">
        <v>50000</v>
      </c>
      <c r="L121" s="471"/>
      <c r="M121" s="139"/>
    </row>
    <row r="122" spans="1:13">
      <c r="A122" s="910"/>
      <c r="B122" s="912"/>
      <c r="C122" s="906"/>
      <c r="D122" s="910"/>
      <c r="E122" s="910"/>
      <c r="F122" s="204" t="s">
        <v>1255</v>
      </c>
      <c r="G122" s="201">
        <v>360.75010400000002</v>
      </c>
      <c r="H122" s="202">
        <v>0</v>
      </c>
      <c r="I122" s="139"/>
      <c r="J122" s="139"/>
      <c r="K122" s="139">
        <v>22000</v>
      </c>
      <c r="L122" s="471">
        <v>5000</v>
      </c>
      <c r="M122" s="139"/>
    </row>
    <row r="123" spans="1:13">
      <c r="A123" s="910"/>
      <c r="B123" s="912"/>
      <c r="C123" s="906"/>
      <c r="D123" s="910"/>
      <c r="E123" s="910"/>
      <c r="F123" s="181" t="s">
        <v>1202</v>
      </c>
      <c r="G123" s="201">
        <v>360.77020099999999</v>
      </c>
      <c r="H123" s="202">
        <v>0</v>
      </c>
      <c r="I123" s="139"/>
      <c r="J123" s="139"/>
      <c r="K123" s="139">
        <v>250000</v>
      </c>
      <c r="L123" s="471">
        <v>63000</v>
      </c>
      <c r="M123" s="139"/>
    </row>
    <row r="124" spans="1:13">
      <c r="A124" s="910"/>
      <c r="B124" s="912"/>
      <c r="C124" s="906"/>
      <c r="D124" s="910"/>
      <c r="E124" s="910"/>
      <c r="F124" s="203" t="s">
        <v>1200</v>
      </c>
      <c r="G124" s="201" t="s">
        <v>1201</v>
      </c>
      <c r="H124" s="202">
        <v>50000</v>
      </c>
      <c r="I124" s="139"/>
      <c r="J124" s="139"/>
      <c r="K124" s="139">
        <v>20000</v>
      </c>
      <c r="L124" s="471">
        <v>50000</v>
      </c>
      <c r="M124" s="139"/>
    </row>
    <row r="125" spans="1:13">
      <c r="A125" s="910"/>
      <c r="B125" s="912"/>
      <c r="C125" s="906"/>
      <c r="D125" s="910"/>
      <c r="E125" s="910"/>
      <c r="F125" s="181" t="s">
        <v>1253</v>
      </c>
      <c r="G125" s="201">
        <v>730811</v>
      </c>
      <c r="H125" s="202">
        <v>56093.03</v>
      </c>
      <c r="I125" s="139"/>
      <c r="J125" s="139">
        <v>-7000</v>
      </c>
      <c r="L125" s="471">
        <v>50000</v>
      </c>
      <c r="M125" s="139"/>
    </row>
    <row r="126" spans="1:13">
      <c r="A126" s="910"/>
      <c r="B126" s="912"/>
      <c r="C126" s="906"/>
      <c r="D126" s="910"/>
      <c r="E126" s="910"/>
      <c r="F126" s="181" t="s">
        <v>1252</v>
      </c>
      <c r="G126" s="201">
        <v>730811</v>
      </c>
      <c r="H126" s="202">
        <v>1000</v>
      </c>
      <c r="I126" s="139"/>
      <c r="J126" s="139"/>
      <c r="K126" s="139"/>
      <c r="L126" s="471">
        <v>20000</v>
      </c>
      <c r="M126" s="139"/>
    </row>
    <row r="127" spans="1:13">
      <c r="A127" s="910"/>
      <c r="B127" s="912"/>
      <c r="C127" s="906"/>
      <c r="D127" s="917"/>
      <c r="E127" s="917"/>
      <c r="F127" s="185" t="s">
        <v>1203</v>
      </c>
      <c r="G127" s="205" t="s">
        <v>1204</v>
      </c>
      <c r="H127" s="206">
        <v>10100</v>
      </c>
      <c r="I127" s="139"/>
      <c r="J127" s="139">
        <v>-692</v>
      </c>
      <c r="K127" s="139"/>
      <c r="L127" s="472">
        <v>1200</v>
      </c>
      <c r="M127" s="139"/>
    </row>
    <row r="128" spans="1:13" ht="18.75">
      <c r="A128" s="917"/>
      <c r="B128" s="919"/>
      <c r="C128" s="934"/>
      <c r="D128" s="935" t="s">
        <v>1124</v>
      </c>
      <c r="E128" s="936"/>
      <c r="F128" s="936"/>
      <c r="G128" s="937"/>
      <c r="H128" s="207">
        <f>SUM(H104:H127)</f>
        <v>477857.11</v>
      </c>
      <c r="I128" s="139"/>
      <c r="J128" s="166"/>
      <c r="K128" s="167"/>
      <c r="L128" s="198">
        <f>SUM(L104:L127)</f>
        <v>608700</v>
      </c>
      <c r="M128" s="139"/>
    </row>
    <row r="129" spans="1:13" ht="15.75" thickBot="1">
      <c r="A129" s="139"/>
      <c r="B129" s="139"/>
      <c r="C129" s="208"/>
      <c r="D129" s="209"/>
      <c r="E129" s="209"/>
      <c r="F129" s="209"/>
      <c r="G129" s="210"/>
      <c r="H129" s="211">
        <f>SUM(H128,H103)</f>
        <v>1589065.1799999997</v>
      </c>
      <c r="I129" s="139"/>
      <c r="L129" s="212">
        <f>SUM(L128,L103)</f>
        <v>962061</v>
      </c>
      <c r="M129" s="139"/>
    </row>
    <row r="130" spans="1:13">
      <c r="A130" s="139"/>
      <c r="B130" s="139"/>
      <c r="C130" s="139"/>
      <c r="D130" s="139"/>
      <c r="E130" s="139"/>
      <c r="F130" s="139"/>
      <c r="G130" s="169"/>
      <c r="H130" s="169"/>
      <c r="I130" s="139"/>
      <c r="J130" s="139"/>
      <c r="K130" s="139"/>
      <c r="M130" s="139"/>
    </row>
    <row r="131" spans="1:13" ht="15.75">
      <c r="A131" s="138" t="s">
        <v>1146</v>
      </c>
      <c r="B131" s="139"/>
      <c r="C131" s="140" t="s">
        <v>1205</v>
      </c>
      <c r="D131" s="141"/>
      <c r="E131" s="141"/>
      <c r="F131" s="142" t="s">
        <v>1087</v>
      </c>
      <c r="G131" s="140" t="s">
        <v>1148</v>
      </c>
      <c r="I131" s="139"/>
      <c r="M131" s="139"/>
    </row>
    <row r="132" spans="1:13" ht="32.25" thickBot="1">
      <c r="A132" s="899" t="s">
        <v>1089</v>
      </c>
      <c r="B132" s="900"/>
      <c r="C132" s="189" t="s">
        <v>1089</v>
      </c>
      <c r="D132" s="923" t="s">
        <v>1206</v>
      </c>
      <c r="E132" s="900"/>
      <c r="F132" s="900"/>
      <c r="G132" s="900"/>
      <c r="H132" s="900"/>
      <c r="I132" s="139"/>
      <c r="J132" s="139"/>
      <c r="K132" s="139"/>
      <c r="L132" s="139"/>
      <c r="M132" s="139"/>
    </row>
    <row r="133" spans="1:13" ht="19.5" thickBot="1">
      <c r="A133" s="143" t="s">
        <v>1091</v>
      </c>
      <c r="B133" s="144" t="s">
        <v>303</v>
      </c>
      <c r="C133" s="145" t="s">
        <v>299</v>
      </c>
      <c r="D133" s="146" t="s">
        <v>1092</v>
      </c>
      <c r="E133" s="146" t="s">
        <v>302</v>
      </c>
      <c r="F133" s="147" t="s">
        <v>1093</v>
      </c>
      <c r="G133" s="213" t="s">
        <v>1094</v>
      </c>
      <c r="H133" s="149" t="s">
        <v>306</v>
      </c>
      <c r="I133" s="139"/>
      <c r="J133" s="139"/>
      <c r="K133" s="139"/>
      <c r="L133" s="214" t="s">
        <v>306</v>
      </c>
      <c r="M133" s="139"/>
    </row>
    <row r="134" spans="1:13" hidden="1">
      <c r="A134" s="938"/>
      <c r="B134" s="940"/>
      <c r="C134" s="942" t="s">
        <v>1207</v>
      </c>
      <c r="D134" s="943" t="s">
        <v>1208</v>
      </c>
      <c r="E134" s="911"/>
      <c r="F134" s="181" t="s">
        <v>250</v>
      </c>
      <c r="G134" s="154" t="s">
        <v>1174</v>
      </c>
      <c r="H134" s="202">
        <v>500</v>
      </c>
      <c r="I134" s="139"/>
      <c r="J134" s="139"/>
      <c r="K134" s="139"/>
      <c r="L134" s="163"/>
      <c r="M134" s="139"/>
    </row>
    <row r="135" spans="1:13" hidden="1">
      <c r="A135" s="939"/>
      <c r="B135" s="912"/>
      <c r="C135" s="906"/>
      <c r="D135" s="910"/>
      <c r="E135" s="912"/>
      <c r="F135" s="181" t="s">
        <v>366</v>
      </c>
      <c r="G135" s="34" t="s">
        <v>1209</v>
      </c>
      <c r="H135" s="202">
        <v>5000</v>
      </c>
      <c r="I135" s="139"/>
      <c r="J135" s="139"/>
      <c r="K135" s="139"/>
      <c r="L135" s="156"/>
      <c r="M135" s="139"/>
    </row>
    <row r="136" spans="1:13" hidden="1">
      <c r="A136" s="939"/>
      <c r="B136" s="912"/>
      <c r="C136" s="906"/>
      <c r="D136" s="910"/>
      <c r="E136" s="912"/>
      <c r="F136" s="181" t="s">
        <v>1113</v>
      </c>
      <c r="G136" s="34">
        <v>360.73020400000001</v>
      </c>
      <c r="H136" s="202">
        <v>1000</v>
      </c>
      <c r="I136" s="139"/>
      <c r="J136" s="139">
        <v>-400</v>
      </c>
      <c r="K136" s="139"/>
      <c r="L136" s="156"/>
      <c r="M136" s="139"/>
    </row>
    <row r="137" spans="1:13" hidden="1">
      <c r="A137" s="939"/>
      <c r="B137" s="912"/>
      <c r="C137" s="906"/>
      <c r="D137" s="910"/>
      <c r="E137" s="912"/>
      <c r="F137" s="181" t="s">
        <v>334</v>
      </c>
      <c r="G137" s="34" t="s">
        <v>1175</v>
      </c>
      <c r="H137" s="202">
        <v>500</v>
      </c>
      <c r="I137" s="139"/>
      <c r="J137" s="139"/>
      <c r="K137" s="139"/>
      <c r="L137" s="156"/>
      <c r="M137" s="139"/>
    </row>
    <row r="138" spans="1:13" hidden="1">
      <c r="A138" s="939"/>
      <c r="B138" s="912"/>
      <c r="C138" s="906"/>
      <c r="D138" s="910"/>
      <c r="E138" s="912"/>
      <c r="F138" s="181" t="s">
        <v>341</v>
      </c>
      <c r="G138" s="34" t="s">
        <v>1210</v>
      </c>
      <c r="H138" s="202">
        <v>600</v>
      </c>
      <c r="I138" s="139"/>
      <c r="J138" s="139"/>
      <c r="K138" s="139"/>
      <c r="L138" s="156"/>
      <c r="M138" s="139"/>
    </row>
    <row r="139" spans="1:13" hidden="1">
      <c r="A139" s="939"/>
      <c r="B139" s="912"/>
      <c r="C139" s="906"/>
      <c r="D139" s="910"/>
      <c r="E139" s="912"/>
      <c r="F139" s="181" t="s">
        <v>1211</v>
      </c>
      <c r="G139" s="34">
        <v>360.73080499999998</v>
      </c>
      <c r="H139" s="202">
        <v>1700</v>
      </c>
      <c r="I139" s="139"/>
      <c r="J139" s="139"/>
      <c r="K139" s="139"/>
      <c r="L139" s="156"/>
      <c r="M139" s="139"/>
    </row>
    <row r="140" spans="1:13" hidden="1">
      <c r="A140" s="939"/>
      <c r="B140" s="912"/>
      <c r="C140" s="906"/>
      <c r="D140" s="910"/>
      <c r="E140" s="912"/>
      <c r="F140" s="181" t="s">
        <v>1212</v>
      </c>
      <c r="G140" s="34">
        <v>360.73080499999998</v>
      </c>
      <c r="H140" s="202">
        <v>600</v>
      </c>
      <c r="I140" s="139"/>
      <c r="J140" s="139"/>
      <c r="K140" s="139"/>
      <c r="L140" s="156"/>
      <c r="M140" s="139"/>
    </row>
    <row r="141" spans="1:13" hidden="1">
      <c r="A141" s="939"/>
      <c r="B141" s="912"/>
      <c r="C141" s="906"/>
      <c r="D141" s="910"/>
      <c r="E141" s="912"/>
      <c r="F141" s="181" t="s">
        <v>1213</v>
      </c>
      <c r="G141" s="34">
        <v>360.73080499999998</v>
      </c>
      <c r="H141" s="202">
        <v>1000</v>
      </c>
      <c r="I141" s="139"/>
      <c r="J141" s="139"/>
      <c r="K141" s="139"/>
      <c r="L141" s="156"/>
      <c r="M141" s="139"/>
    </row>
    <row r="142" spans="1:13" hidden="1">
      <c r="A142" s="939"/>
      <c r="B142" s="912"/>
      <c r="C142" s="906"/>
      <c r="D142" s="910"/>
      <c r="E142" s="912"/>
      <c r="F142" s="181" t="s">
        <v>931</v>
      </c>
      <c r="G142" s="159" t="s">
        <v>1179</v>
      </c>
      <c r="H142" s="202">
        <f>12000+9318.86</f>
        <v>21318.86</v>
      </c>
      <c r="I142" s="139"/>
      <c r="J142" s="139"/>
      <c r="K142" s="139"/>
      <c r="L142" s="156"/>
      <c r="M142" s="139"/>
    </row>
    <row r="143" spans="1:13" hidden="1">
      <c r="A143" s="939"/>
      <c r="B143" s="912"/>
      <c r="C143" s="906"/>
      <c r="D143" s="910"/>
      <c r="E143" s="912"/>
      <c r="F143" s="181" t="s">
        <v>1214</v>
      </c>
      <c r="G143" s="159" t="s">
        <v>1215</v>
      </c>
      <c r="H143" s="202">
        <v>0</v>
      </c>
      <c r="I143" s="139"/>
      <c r="J143" s="139"/>
      <c r="K143" s="139"/>
      <c r="L143" s="156"/>
      <c r="M143" s="139"/>
    </row>
    <row r="144" spans="1:13" hidden="1">
      <c r="A144" s="939"/>
      <c r="B144" s="912"/>
      <c r="C144" s="906"/>
      <c r="D144" s="910"/>
      <c r="E144" s="913" t="s">
        <v>1217</v>
      </c>
      <c r="F144" s="179" t="s">
        <v>1218</v>
      </c>
      <c r="G144" s="199">
        <v>360.75050099999999</v>
      </c>
      <c r="H144" s="200">
        <v>768000</v>
      </c>
      <c r="I144" s="139"/>
      <c r="J144" s="139">
        <v>-768000</v>
      </c>
      <c r="L144" s="163"/>
      <c r="M144" s="139"/>
    </row>
    <row r="145" spans="1:13">
      <c r="A145" s="939"/>
      <c r="B145" s="912"/>
      <c r="C145" s="906"/>
      <c r="D145" s="910"/>
      <c r="E145" s="944"/>
      <c r="F145" s="181" t="s">
        <v>1257</v>
      </c>
      <c r="G145" s="215" t="s">
        <v>1216</v>
      </c>
      <c r="H145" s="202">
        <v>0</v>
      </c>
      <c r="I145" s="139"/>
      <c r="J145" s="139"/>
      <c r="K145" s="139"/>
      <c r="L145" s="471">
        <v>30000</v>
      </c>
      <c r="M145" s="139"/>
    </row>
    <row r="146" spans="1:13" hidden="1">
      <c r="A146" s="939"/>
      <c r="B146" s="912"/>
      <c r="C146" s="906"/>
      <c r="D146" s="910"/>
      <c r="E146" s="944"/>
      <c r="F146" s="181" t="s">
        <v>1219</v>
      </c>
      <c r="G146" s="201" t="s">
        <v>1220</v>
      </c>
      <c r="H146" s="202">
        <v>395000</v>
      </c>
      <c r="I146" s="139"/>
      <c r="J146" s="139"/>
      <c r="L146" s="471"/>
      <c r="M146" s="139"/>
    </row>
    <row r="147" spans="1:13">
      <c r="A147" s="939"/>
      <c r="B147" s="912"/>
      <c r="C147" s="906"/>
      <c r="D147" s="910"/>
      <c r="E147" s="944"/>
      <c r="F147" s="181" t="s">
        <v>1322</v>
      </c>
      <c r="G147" s="201">
        <v>750107</v>
      </c>
      <c r="H147" s="202">
        <v>290420.38</v>
      </c>
      <c r="I147" s="139"/>
      <c r="J147" s="139"/>
      <c r="K147" s="139"/>
      <c r="L147" s="471">
        <v>90000</v>
      </c>
      <c r="M147" s="139"/>
    </row>
    <row r="148" spans="1:13" s="507" customFormat="1">
      <c r="A148" s="939"/>
      <c r="B148" s="912"/>
      <c r="C148" s="906"/>
      <c r="D148" s="910"/>
      <c r="E148" s="944"/>
      <c r="F148" s="181" t="s">
        <v>1323</v>
      </c>
      <c r="G148" s="201">
        <v>750107.60400000005</v>
      </c>
      <c r="H148" s="202"/>
      <c r="I148" s="139"/>
      <c r="J148" s="139"/>
      <c r="K148" s="139"/>
      <c r="L148" s="471">
        <v>173076.68</v>
      </c>
      <c r="M148" s="139"/>
    </row>
    <row r="149" spans="1:13" s="241" customFormat="1">
      <c r="A149" s="939"/>
      <c r="B149" s="912"/>
      <c r="C149" s="906"/>
      <c r="D149" s="910"/>
      <c r="E149" s="944"/>
      <c r="F149" s="181" t="s">
        <v>1275</v>
      </c>
      <c r="G149" s="201">
        <v>750104</v>
      </c>
      <c r="H149" s="202"/>
      <c r="I149" s="139"/>
      <c r="J149" s="139"/>
      <c r="K149" s="139"/>
      <c r="L149" s="471">
        <v>120000</v>
      </c>
      <c r="M149" s="139"/>
    </row>
    <row r="150" spans="1:13">
      <c r="A150" s="939"/>
      <c r="B150" s="912"/>
      <c r="C150" s="906"/>
      <c r="D150" s="910"/>
      <c r="E150" s="944"/>
      <c r="F150" s="181" t="s">
        <v>1221</v>
      </c>
      <c r="G150" s="201" t="s">
        <v>1222</v>
      </c>
      <c r="H150" s="202">
        <v>0</v>
      </c>
      <c r="I150" s="139"/>
      <c r="J150" s="139"/>
      <c r="K150" s="139">
        <f>268000+108635.32-2000-236.64-20000</f>
        <v>354398.68</v>
      </c>
      <c r="L150" s="471">
        <v>100000</v>
      </c>
      <c r="M150" s="139"/>
    </row>
    <row r="151" spans="1:13">
      <c r="A151" s="939"/>
      <c r="B151" s="912"/>
      <c r="C151" s="906"/>
      <c r="D151" s="910"/>
      <c r="E151" s="944"/>
      <c r="F151" s="181" t="s">
        <v>1258</v>
      </c>
      <c r="G151" s="201">
        <v>750105</v>
      </c>
      <c r="H151" s="202">
        <v>0</v>
      </c>
      <c r="I151" s="139"/>
      <c r="J151" s="139"/>
      <c r="K151" s="139">
        <v>3000</v>
      </c>
      <c r="L151" s="471">
        <v>30000</v>
      </c>
      <c r="M151" s="139"/>
    </row>
    <row r="152" spans="1:13">
      <c r="A152" s="939"/>
      <c r="B152" s="912"/>
      <c r="C152" s="906"/>
      <c r="D152" s="910"/>
      <c r="E152" s="944"/>
      <c r="F152" s="181" t="s">
        <v>1223</v>
      </c>
      <c r="G152" s="201"/>
      <c r="H152" s="202">
        <v>201288.86</v>
      </c>
      <c r="I152" s="139"/>
      <c r="J152" s="139"/>
      <c r="K152" s="139"/>
      <c r="L152" s="156"/>
      <c r="M152" s="139"/>
    </row>
    <row r="153" spans="1:13">
      <c r="A153" s="939"/>
      <c r="B153" s="912"/>
      <c r="C153" s="906"/>
      <c r="D153" s="917"/>
      <c r="E153" s="917"/>
      <c r="F153" s="185" t="s">
        <v>1224</v>
      </c>
      <c r="G153" s="205" t="s">
        <v>1324</v>
      </c>
      <c r="H153" s="206">
        <f>27900+45142.36</f>
        <v>73042.36</v>
      </c>
      <c r="I153" s="139"/>
      <c r="J153" s="139"/>
      <c r="K153" s="139">
        <v>12805.15</v>
      </c>
      <c r="L153" s="164">
        <v>39359.29</v>
      </c>
      <c r="M153" s="139"/>
    </row>
    <row r="154" spans="1:13" ht="18.75">
      <c r="A154" s="939"/>
      <c r="B154" s="912"/>
      <c r="C154" s="934"/>
      <c r="D154" s="945" t="s">
        <v>1124</v>
      </c>
      <c r="E154" s="946"/>
      <c r="F154" s="946"/>
      <c r="G154" s="946"/>
      <c r="H154" s="216">
        <f>SUM(H134:H153)</f>
        <v>1759970.4599999997</v>
      </c>
      <c r="I154" s="139"/>
      <c r="J154" s="139"/>
      <c r="K154" s="139"/>
      <c r="L154" s="217">
        <f>SUM(L134:L153)</f>
        <v>582435.97</v>
      </c>
      <c r="M154" s="139"/>
    </row>
    <row r="155" spans="1:13">
      <c r="A155" s="939"/>
      <c r="B155" s="912"/>
      <c r="C155" s="947" t="s">
        <v>1225</v>
      </c>
      <c r="D155" s="909" t="s">
        <v>1226</v>
      </c>
      <c r="E155" s="951" t="s">
        <v>1227</v>
      </c>
      <c r="F155" s="179" t="s">
        <v>214</v>
      </c>
      <c r="G155" s="154" t="s">
        <v>1228</v>
      </c>
      <c r="H155" s="200">
        <v>6009</v>
      </c>
      <c r="I155" s="139"/>
      <c r="J155" s="139"/>
      <c r="K155" s="139"/>
      <c r="L155" s="163">
        <v>6009</v>
      </c>
      <c r="M155" s="139"/>
    </row>
    <row r="156" spans="1:13">
      <c r="A156" s="939"/>
      <c r="B156" s="912"/>
      <c r="C156" s="906"/>
      <c r="D156" s="910"/>
      <c r="E156" s="910"/>
      <c r="F156" s="181" t="s">
        <v>179</v>
      </c>
      <c r="G156" s="34" t="s">
        <v>1229</v>
      </c>
      <c r="H156" s="202">
        <v>500.75</v>
      </c>
      <c r="I156" s="139"/>
      <c r="J156" s="139"/>
      <c r="K156" s="139"/>
      <c r="L156" s="156">
        <v>500.75</v>
      </c>
      <c r="M156" s="139"/>
    </row>
    <row r="157" spans="1:13">
      <c r="A157" s="939"/>
      <c r="B157" s="912"/>
      <c r="C157" s="906"/>
      <c r="D157" s="910"/>
      <c r="E157" s="910"/>
      <c r="F157" s="181" t="s">
        <v>181</v>
      </c>
      <c r="G157" s="34" t="s">
        <v>1230</v>
      </c>
      <c r="H157" s="202">
        <v>400</v>
      </c>
      <c r="I157" s="139"/>
      <c r="J157" s="139"/>
      <c r="K157" s="139"/>
      <c r="L157" s="156">
        <v>400</v>
      </c>
      <c r="M157" s="139"/>
    </row>
    <row r="158" spans="1:13">
      <c r="A158" s="939"/>
      <c r="B158" s="912"/>
      <c r="C158" s="906"/>
      <c r="D158" s="910"/>
      <c r="E158" s="910"/>
      <c r="F158" s="181" t="s">
        <v>315</v>
      </c>
      <c r="G158" s="34" t="s">
        <v>1231</v>
      </c>
      <c r="H158" s="202">
        <v>330.96</v>
      </c>
      <c r="I158" s="139"/>
      <c r="J158" s="139"/>
      <c r="K158" s="139"/>
      <c r="L158" s="156">
        <v>330.96</v>
      </c>
      <c r="M158" s="139"/>
    </row>
    <row r="159" spans="1:13">
      <c r="A159" s="939"/>
      <c r="B159" s="912"/>
      <c r="C159" s="906"/>
      <c r="D159" s="910"/>
      <c r="E159" s="910"/>
      <c r="F159" s="181" t="s">
        <v>316</v>
      </c>
      <c r="G159" s="34" t="s">
        <v>1232</v>
      </c>
      <c r="H159" s="202">
        <v>792</v>
      </c>
      <c r="I159" s="139"/>
      <c r="J159" s="139"/>
      <c r="K159" s="139"/>
      <c r="L159" s="156">
        <v>792</v>
      </c>
      <c r="M159" s="139"/>
    </row>
    <row r="160" spans="1:13">
      <c r="A160" s="939"/>
      <c r="B160" s="912"/>
      <c r="C160" s="906"/>
      <c r="D160" s="910"/>
      <c r="E160" s="910"/>
      <c r="F160" s="181" t="s">
        <v>317</v>
      </c>
      <c r="G160" s="34" t="s">
        <v>1233</v>
      </c>
      <c r="H160" s="202">
        <v>141.84</v>
      </c>
      <c r="I160" s="139"/>
      <c r="J160" s="139"/>
      <c r="K160" s="139"/>
      <c r="L160" s="156">
        <v>141.84</v>
      </c>
      <c r="M160" s="139"/>
    </row>
    <row r="161" spans="1:13">
      <c r="A161" s="939"/>
      <c r="B161" s="912"/>
      <c r="C161" s="906"/>
      <c r="D161" s="910"/>
      <c r="E161" s="910"/>
      <c r="F161" s="181" t="s">
        <v>318</v>
      </c>
      <c r="G161" s="34" t="s">
        <v>1234</v>
      </c>
      <c r="H161" s="202">
        <v>41</v>
      </c>
      <c r="I161" s="139"/>
      <c r="J161" s="139"/>
      <c r="K161" s="139"/>
      <c r="L161" s="156">
        <v>41</v>
      </c>
      <c r="M161" s="139"/>
    </row>
    <row r="162" spans="1:13">
      <c r="A162" s="939"/>
      <c r="B162" s="912"/>
      <c r="C162" s="906"/>
      <c r="D162" s="910"/>
      <c r="E162" s="910"/>
      <c r="F162" s="181" t="s">
        <v>319</v>
      </c>
      <c r="G162" s="34" t="s">
        <v>1235</v>
      </c>
      <c r="H162" s="202">
        <v>155.4</v>
      </c>
      <c r="I162" s="139"/>
      <c r="J162" s="139"/>
      <c r="K162" s="139"/>
      <c r="L162" s="156">
        <v>155.4</v>
      </c>
      <c r="M162" s="139"/>
    </row>
    <row r="163" spans="1:13">
      <c r="A163" s="939"/>
      <c r="B163" s="912"/>
      <c r="C163" s="906"/>
      <c r="D163" s="910"/>
      <c r="E163" s="910"/>
      <c r="F163" s="181" t="s">
        <v>188</v>
      </c>
      <c r="G163" s="34" t="s">
        <v>1236</v>
      </c>
      <c r="H163" s="202">
        <v>734.1</v>
      </c>
      <c r="I163" s="139"/>
      <c r="J163" s="139"/>
      <c r="K163" s="139"/>
      <c r="L163" s="156">
        <v>730.29</v>
      </c>
      <c r="M163" s="139"/>
    </row>
    <row r="164" spans="1:13">
      <c r="A164" s="939"/>
      <c r="B164" s="912"/>
      <c r="C164" s="906"/>
      <c r="D164" s="910"/>
      <c r="E164" s="910"/>
      <c r="F164" s="181" t="s">
        <v>190</v>
      </c>
      <c r="G164" s="34" t="s">
        <v>1237</v>
      </c>
      <c r="H164" s="202">
        <v>500.75</v>
      </c>
      <c r="I164" s="139"/>
      <c r="J164" s="139"/>
      <c r="K164" s="139"/>
      <c r="L164" s="156">
        <v>500.75</v>
      </c>
      <c r="M164" s="139"/>
    </row>
    <row r="165" spans="1:13">
      <c r="A165" s="939"/>
      <c r="B165" s="912"/>
      <c r="C165" s="906"/>
      <c r="D165" s="910"/>
      <c r="E165" s="910"/>
      <c r="F165" s="181" t="s">
        <v>108</v>
      </c>
      <c r="G165" s="34">
        <v>710509</v>
      </c>
      <c r="H165" s="202">
        <v>25</v>
      </c>
      <c r="I165" s="139"/>
      <c r="J165" s="139"/>
      <c r="K165" s="139"/>
      <c r="L165" s="156">
        <v>691.77</v>
      </c>
      <c r="M165" s="139"/>
    </row>
    <row r="166" spans="1:13">
      <c r="A166" s="939"/>
      <c r="B166" s="912"/>
      <c r="C166" s="906"/>
      <c r="D166" s="910"/>
      <c r="E166" s="910"/>
      <c r="F166" s="181" t="s">
        <v>334</v>
      </c>
      <c r="G166" s="34" t="s">
        <v>1238</v>
      </c>
      <c r="H166" s="202">
        <v>100</v>
      </c>
      <c r="I166" s="139"/>
      <c r="J166" s="139"/>
      <c r="K166" s="139"/>
      <c r="L166" s="156"/>
      <c r="M166" s="139"/>
    </row>
    <row r="167" spans="1:13">
      <c r="A167" s="939"/>
      <c r="B167" s="912"/>
      <c r="C167" s="906"/>
      <c r="D167" s="917"/>
      <c r="E167" s="917"/>
      <c r="F167" s="185" t="s">
        <v>931</v>
      </c>
      <c r="G167" s="160" t="s">
        <v>1239</v>
      </c>
      <c r="H167" s="206">
        <v>2200</v>
      </c>
      <c r="I167" s="139"/>
      <c r="J167" s="139"/>
      <c r="K167" s="139"/>
      <c r="L167" s="164"/>
      <c r="M167" s="139"/>
    </row>
    <row r="168" spans="1:13" ht="18.75">
      <c r="A168" s="939"/>
      <c r="B168" s="912"/>
      <c r="C168" s="934"/>
      <c r="D168" s="952" t="s">
        <v>1124</v>
      </c>
      <c r="E168" s="946"/>
      <c r="F168" s="946"/>
      <c r="G168" s="946"/>
      <c r="H168" s="216">
        <f>SUM(H155:H167)</f>
        <v>11930.8</v>
      </c>
      <c r="I168" s="139"/>
      <c r="J168" s="139"/>
      <c r="K168" s="139"/>
      <c r="L168" s="217">
        <f>SUM(L155:L167)</f>
        <v>10293.759999999998</v>
      </c>
      <c r="M168" s="139"/>
    </row>
    <row r="169" spans="1:13">
      <c r="A169" s="939"/>
      <c r="B169" s="912"/>
      <c r="C169" s="953" t="s">
        <v>1240</v>
      </c>
      <c r="D169" s="954" t="s">
        <v>1226</v>
      </c>
      <c r="E169" s="955" t="s">
        <v>1227</v>
      </c>
      <c r="F169" s="179" t="s">
        <v>1241</v>
      </c>
      <c r="G169" s="218">
        <v>327.73041699999999</v>
      </c>
      <c r="H169" s="219">
        <v>2000</v>
      </c>
      <c r="I169" s="139"/>
      <c r="J169" s="139"/>
      <c r="K169" s="139"/>
      <c r="L169" s="163">
        <v>1900</v>
      </c>
      <c r="M169" s="139"/>
    </row>
    <row r="170" spans="1:13">
      <c r="A170" s="939"/>
      <c r="B170" s="912"/>
      <c r="C170" s="906"/>
      <c r="D170" s="910"/>
      <c r="E170" s="910"/>
      <c r="F170" s="181" t="s">
        <v>931</v>
      </c>
      <c r="G170" s="215" t="s">
        <v>1242</v>
      </c>
      <c r="H170" s="220">
        <v>5000</v>
      </c>
      <c r="I170" s="139"/>
      <c r="J170" s="139"/>
      <c r="K170" s="139"/>
      <c r="L170" s="156">
        <v>100</v>
      </c>
      <c r="M170" s="139"/>
    </row>
    <row r="171" spans="1:13">
      <c r="A171" s="939"/>
      <c r="B171" s="912"/>
      <c r="C171" s="906"/>
      <c r="D171" s="910"/>
      <c r="E171" s="910"/>
      <c r="F171" s="181" t="s">
        <v>1120</v>
      </c>
      <c r="G171" s="215">
        <v>327.73140599999999</v>
      </c>
      <c r="H171" s="220">
        <v>200</v>
      </c>
      <c r="I171" s="139"/>
      <c r="J171" s="139"/>
      <c r="K171" s="139"/>
      <c r="L171" s="156"/>
      <c r="M171" s="139"/>
    </row>
    <row r="172" spans="1:13">
      <c r="A172" s="939"/>
      <c r="B172" s="912"/>
      <c r="C172" s="906"/>
      <c r="D172" s="917"/>
      <c r="E172" s="917"/>
      <c r="F172" s="185" t="s">
        <v>1331</v>
      </c>
      <c r="G172" s="221" t="s">
        <v>1243</v>
      </c>
      <c r="H172" s="222">
        <v>40000</v>
      </c>
      <c r="I172" s="139"/>
      <c r="J172" s="139"/>
      <c r="K172" s="139"/>
      <c r="L172" s="164">
        <v>19306.97</v>
      </c>
      <c r="M172" s="139"/>
    </row>
    <row r="173" spans="1:13" ht="19.5" thickBot="1">
      <c r="A173" s="939"/>
      <c r="B173" s="941"/>
      <c r="C173" s="907"/>
      <c r="D173" s="956" t="s">
        <v>1124</v>
      </c>
      <c r="E173" s="957"/>
      <c r="F173" s="957"/>
      <c r="G173" s="957"/>
      <c r="H173" s="223">
        <f>SUM(H169:H172)</f>
        <v>47200</v>
      </c>
      <c r="I173" s="139"/>
      <c r="J173" s="166">
        <f>SUM(J5:J172)</f>
        <v>-925254.41</v>
      </c>
      <c r="K173" s="167">
        <f>SUM(K5:K172)</f>
        <v>1461420.5799999998</v>
      </c>
      <c r="L173" s="224">
        <f>SUM(L169:L172)</f>
        <v>21306.97</v>
      </c>
      <c r="M173" s="139"/>
    </row>
    <row r="174" spans="1:13" ht="19.5" thickBot="1">
      <c r="A174" s="139"/>
      <c r="B174" s="139"/>
      <c r="C174" s="948"/>
      <c r="D174" s="915"/>
      <c r="E174" s="915"/>
      <c r="F174" s="915"/>
      <c r="G174" s="915"/>
      <c r="H174" s="211">
        <f>SUM(H173,H168,H154)</f>
        <v>1819101.2599999998</v>
      </c>
      <c r="I174" s="139"/>
      <c r="J174" s="949">
        <f>+J173+K173</f>
        <v>536166.16999999981</v>
      </c>
      <c r="K174" s="950"/>
      <c r="L174" s="225">
        <f>SUM(L173,L168,L154)</f>
        <v>614036.69999999995</v>
      </c>
      <c r="M174" s="139"/>
    </row>
    <row r="175" spans="1:13">
      <c r="A175" s="139"/>
      <c r="B175" s="139"/>
      <c r="C175" s="139"/>
      <c r="D175" s="139"/>
      <c r="E175" s="139"/>
      <c r="F175" s="139"/>
      <c r="G175" s="169"/>
      <c r="H175" s="169"/>
      <c r="I175" s="139"/>
      <c r="J175" s="139"/>
      <c r="K175" s="139"/>
      <c r="M175" s="139"/>
    </row>
  </sheetData>
  <mergeCells count="50">
    <mergeCell ref="C174:G174"/>
    <mergeCell ref="J174:K174"/>
    <mergeCell ref="D155:D167"/>
    <mergeCell ref="E155:E167"/>
    <mergeCell ref="D168:G168"/>
    <mergeCell ref="C169:C173"/>
    <mergeCell ref="D169:D172"/>
    <mergeCell ref="E169:E172"/>
    <mergeCell ref="D173:G173"/>
    <mergeCell ref="A132:B132"/>
    <mergeCell ref="D132:H132"/>
    <mergeCell ref="A134:A173"/>
    <mergeCell ref="B134:B173"/>
    <mergeCell ref="C134:C154"/>
    <mergeCell ref="D134:D153"/>
    <mergeCell ref="E134:E143"/>
    <mergeCell ref="E144:E153"/>
    <mergeCell ref="D154:G154"/>
    <mergeCell ref="C155:C168"/>
    <mergeCell ref="A104:A128"/>
    <mergeCell ref="B104:B128"/>
    <mergeCell ref="C104:C128"/>
    <mergeCell ref="D104:D127"/>
    <mergeCell ref="E104:E127"/>
    <mergeCell ref="D128:G128"/>
    <mergeCell ref="A61:B61"/>
    <mergeCell ref="D61:H61"/>
    <mergeCell ref="A63:A103"/>
    <mergeCell ref="B63:B103"/>
    <mergeCell ref="C63:C103"/>
    <mergeCell ref="D63:D102"/>
    <mergeCell ref="E63:E102"/>
    <mergeCell ref="D103:G103"/>
    <mergeCell ref="A33:B33"/>
    <mergeCell ref="C33:H33"/>
    <mergeCell ref="A35:A57"/>
    <mergeCell ref="B35:B57"/>
    <mergeCell ref="C35:C57"/>
    <mergeCell ref="D35:D56"/>
    <mergeCell ref="E35:E56"/>
    <mergeCell ref="D57:G57"/>
    <mergeCell ref="A3:B3"/>
    <mergeCell ref="C3:H3"/>
    <mergeCell ref="A5:A30"/>
    <mergeCell ref="B5:B30"/>
    <mergeCell ref="C5:C30"/>
    <mergeCell ref="D5:D29"/>
    <mergeCell ref="E5:E26"/>
    <mergeCell ref="E27:E29"/>
    <mergeCell ref="D30:G30"/>
  </mergeCells>
  <pageMargins left="0.45" right="0.25" top="0.61" bottom="0.41" header="0.77" footer="0.4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A8F1-EB40-4187-BA15-787586A7DECD}">
  <dimension ref="A1:H14"/>
  <sheetViews>
    <sheetView workbookViewId="0">
      <selection activeCell="D10" sqref="D10"/>
    </sheetView>
  </sheetViews>
  <sheetFormatPr baseColWidth="10" defaultRowHeight="15"/>
  <sheetData>
    <row r="1" spans="1:8" ht="15.75">
      <c r="A1" s="140" t="s">
        <v>1244</v>
      </c>
      <c r="B1" s="141"/>
      <c r="C1" s="141"/>
      <c r="D1" s="142" t="s">
        <v>1087</v>
      </c>
      <c r="E1" s="142"/>
      <c r="F1" s="140" t="s">
        <v>1245</v>
      </c>
      <c r="H1" s="139"/>
    </row>
    <row r="2" spans="1:8" ht="48" thickBot="1">
      <c r="A2" s="189" t="s">
        <v>1089</v>
      </c>
      <c r="B2" s="923" t="s">
        <v>1246</v>
      </c>
      <c r="C2" s="900"/>
      <c r="D2" s="900"/>
      <c r="E2" s="900"/>
      <c r="F2" s="900"/>
      <c r="G2" s="900"/>
      <c r="H2" s="139"/>
    </row>
    <row r="3" spans="1:8" ht="31.5">
      <c r="A3" s="191" t="s">
        <v>299</v>
      </c>
      <c r="B3" s="192" t="s">
        <v>1092</v>
      </c>
      <c r="C3" s="192" t="s">
        <v>302</v>
      </c>
      <c r="D3" s="958" t="s">
        <v>1093</v>
      </c>
      <c r="E3" s="959"/>
      <c r="F3" s="194" t="s">
        <v>1094</v>
      </c>
      <c r="G3" s="195" t="s">
        <v>306</v>
      </c>
      <c r="H3" s="139"/>
    </row>
    <row r="4" spans="1:8">
      <c r="A4" s="960" t="s">
        <v>1150</v>
      </c>
      <c r="B4" s="961" t="s">
        <v>1247</v>
      </c>
      <c r="C4" s="962" t="s">
        <v>1152</v>
      </c>
      <c r="D4" s="181"/>
      <c r="E4" s="226"/>
      <c r="F4" s="227"/>
      <c r="G4" s="228"/>
      <c r="H4" s="139"/>
    </row>
    <row r="5" spans="1:8">
      <c r="A5" s="906"/>
      <c r="B5" s="910"/>
      <c r="C5" s="912"/>
      <c r="D5" s="181"/>
      <c r="E5" s="226"/>
      <c r="F5" s="196"/>
      <c r="G5" s="228"/>
      <c r="H5" s="139"/>
    </row>
    <row r="6" spans="1:8">
      <c r="A6" s="906"/>
      <c r="B6" s="910"/>
      <c r="C6" s="912"/>
      <c r="D6" s="181"/>
      <c r="E6" s="226"/>
      <c r="F6" s="196"/>
      <c r="G6" s="228"/>
      <c r="H6" s="139"/>
    </row>
    <row r="7" spans="1:8">
      <c r="A7" s="906"/>
      <c r="B7" s="910"/>
      <c r="C7" s="912"/>
      <c r="D7" s="181"/>
      <c r="E7" s="226"/>
      <c r="F7" s="227"/>
      <c r="G7" s="232"/>
      <c r="H7" s="139"/>
    </row>
    <row r="8" spans="1:8">
      <c r="A8" s="906"/>
      <c r="B8" s="910"/>
      <c r="C8" s="912"/>
      <c r="D8" s="181"/>
      <c r="E8" s="226"/>
      <c r="F8" s="227"/>
      <c r="G8" s="228"/>
      <c r="H8" s="139"/>
    </row>
    <row r="9" spans="1:8">
      <c r="A9" s="906"/>
      <c r="B9" s="910"/>
      <c r="C9" s="912"/>
      <c r="D9" s="181" t="s">
        <v>192</v>
      </c>
      <c r="E9" s="226"/>
      <c r="F9" s="227"/>
      <c r="G9" s="228">
        <v>2200</v>
      </c>
      <c r="H9" s="139"/>
    </row>
    <row r="10" spans="1:8">
      <c r="A10" s="906"/>
      <c r="B10" s="910"/>
      <c r="C10" s="912"/>
      <c r="D10" s="181"/>
      <c r="E10" s="226"/>
      <c r="F10" s="196"/>
      <c r="G10" s="182"/>
      <c r="H10" s="139"/>
    </row>
    <row r="11" spans="1:8">
      <c r="A11" s="906"/>
      <c r="B11" s="910"/>
      <c r="C11" s="912"/>
      <c r="D11" s="181"/>
      <c r="E11" s="226"/>
      <c r="F11" s="196"/>
      <c r="G11" s="182"/>
      <c r="H11" s="139"/>
    </row>
    <row r="12" spans="1:8">
      <c r="A12" s="906"/>
      <c r="B12" s="910"/>
      <c r="C12" s="912"/>
      <c r="D12" s="181"/>
      <c r="E12" s="226"/>
      <c r="F12" s="196"/>
      <c r="G12" s="182"/>
      <c r="H12" s="139"/>
    </row>
    <row r="13" spans="1:8">
      <c r="A13" s="906"/>
      <c r="B13" s="917"/>
      <c r="C13" s="919"/>
      <c r="D13" s="185"/>
      <c r="E13" s="229"/>
      <c r="F13" s="230"/>
      <c r="G13" s="186"/>
      <c r="H13" s="139"/>
    </row>
    <row r="14" spans="1:8" ht="15.75" thickBot="1">
      <c r="A14" s="907"/>
      <c r="B14" s="963" t="s">
        <v>1124</v>
      </c>
      <c r="C14" s="915"/>
      <c r="D14" s="915"/>
      <c r="E14" s="915"/>
      <c r="F14" s="915"/>
      <c r="G14" s="211">
        <f>SUM(G4:G13)</f>
        <v>2200</v>
      </c>
      <c r="H14" s="139"/>
    </row>
  </sheetData>
  <mergeCells count="6">
    <mergeCell ref="B2:G2"/>
    <mergeCell ref="D3:E3"/>
    <mergeCell ref="A4:A14"/>
    <mergeCell ref="B4:B13"/>
    <mergeCell ref="C4:C13"/>
    <mergeCell ref="B14:F1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7F4D-0222-4657-82C0-6A31285EA367}">
  <dimension ref="A1:AN24"/>
  <sheetViews>
    <sheetView topLeftCell="E4" zoomScale="85" zoomScaleNormal="85" workbookViewId="0">
      <selection activeCell="U19" sqref="U19"/>
    </sheetView>
  </sheetViews>
  <sheetFormatPr baseColWidth="10" defaultRowHeight="15"/>
  <cols>
    <col min="1" max="4" width="0" hidden="1" customWidth="1"/>
    <col min="5" max="5" width="12.85546875" customWidth="1"/>
    <col min="6" max="6" width="14.42578125" customWidth="1"/>
    <col min="7" max="7" width="17.140625" customWidth="1"/>
    <col min="8" max="14" width="0" hidden="1" customWidth="1"/>
    <col min="15" max="15" width="14.5703125" customWidth="1"/>
    <col min="16" max="16" width="14.28515625" customWidth="1"/>
    <col min="17" max="17" width="16.140625" customWidth="1"/>
    <col min="18" max="18" width="0" hidden="1" customWidth="1"/>
    <col min="19" max="19" width="29.85546875" customWidth="1"/>
    <col min="21" max="21" width="13.85546875" customWidth="1"/>
    <col min="23" max="23" width="13.28515625" customWidth="1"/>
    <col min="24" max="24" width="10.85546875" customWidth="1"/>
    <col min="25" max="36" width="0" hidden="1" customWidth="1"/>
    <col min="37" max="37" width="23.7109375" customWidth="1"/>
    <col min="38" max="39" width="0" hidden="1" customWidth="1"/>
    <col min="40" max="40" width="19" customWidth="1"/>
  </cols>
  <sheetData>
    <row r="1" spans="1:40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</row>
    <row r="2" spans="1:40">
      <c r="A2" s="968" t="s">
        <v>160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  <c r="AI2" s="968"/>
      <c r="AJ2" s="968"/>
      <c r="AK2" s="968"/>
      <c r="AL2" s="968"/>
      <c r="AM2" s="968"/>
      <c r="AN2" s="968"/>
    </row>
    <row r="3" spans="1:40">
      <c r="A3" s="968"/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J3" s="968"/>
      <c r="AK3" s="968"/>
      <c r="AL3" s="968"/>
      <c r="AM3" s="968"/>
      <c r="AN3" s="968"/>
    </row>
    <row r="4" spans="1:40" ht="15.75">
      <c r="A4" s="746" t="s">
        <v>0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</row>
    <row r="5" spans="1:40">
      <c r="A5" s="534" t="s">
        <v>161</v>
      </c>
      <c r="B5" s="534" t="s">
        <v>1</v>
      </c>
      <c r="C5" s="534" t="s">
        <v>2</v>
      </c>
      <c r="D5" s="534" t="s">
        <v>3</v>
      </c>
      <c r="E5" s="534" t="s">
        <v>4</v>
      </c>
      <c r="F5" s="534" t="s">
        <v>5</v>
      </c>
      <c r="G5" s="534"/>
      <c r="H5" s="534"/>
      <c r="I5" s="534"/>
      <c r="J5" s="534"/>
      <c r="K5" s="534"/>
      <c r="L5" s="534"/>
      <c r="M5" s="534"/>
      <c r="N5" s="534"/>
      <c r="O5" s="534" t="s">
        <v>6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 t="s">
        <v>7</v>
      </c>
      <c r="AL5" s="534"/>
      <c r="AM5" s="534" t="s">
        <v>8</v>
      </c>
      <c r="AN5" s="534"/>
    </row>
    <row r="6" spans="1:40">
      <c r="A6" s="534"/>
      <c r="B6" s="534"/>
      <c r="C6" s="534"/>
      <c r="D6" s="534"/>
      <c r="E6" s="534"/>
      <c r="F6" s="534" t="s">
        <v>9</v>
      </c>
      <c r="G6" s="534" t="s">
        <v>10</v>
      </c>
      <c r="H6" s="534" t="s">
        <v>11</v>
      </c>
      <c r="I6" s="534" t="s">
        <v>12</v>
      </c>
      <c r="J6" s="534" t="s">
        <v>13</v>
      </c>
      <c r="K6" s="534" t="s">
        <v>14</v>
      </c>
      <c r="L6" s="534"/>
      <c r="M6" s="534"/>
      <c r="N6" s="534"/>
      <c r="O6" s="534" t="s">
        <v>15</v>
      </c>
      <c r="P6" s="534" t="s">
        <v>16</v>
      </c>
      <c r="Q6" s="534" t="s">
        <v>17</v>
      </c>
      <c r="R6" s="534" t="s">
        <v>18</v>
      </c>
      <c r="S6" s="534" t="s">
        <v>19</v>
      </c>
      <c r="T6" s="534" t="s">
        <v>20</v>
      </c>
      <c r="U6" s="534" t="s">
        <v>21</v>
      </c>
      <c r="V6" s="534"/>
      <c r="W6" s="534"/>
      <c r="X6" s="534"/>
      <c r="Y6" s="534" t="s">
        <v>22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729" t="s">
        <v>23</v>
      </c>
      <c r="AL6" s="729" t="s">
        <v>24</v>
      </c>
      <c r="AM6" s="729" t="s">
        <v>25</v>
      </c>
      <c r="AN6" s="729" t="s">
        <v>35</v>
      </c>
    </row>
    <row r="7" spans="1:40" ht="30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4" t="s">
        <v>26</v>
      </c>
      <c r="L7" s="4" t="s">
        <v>27</v>
      </c>
      <c r="M7" s="4" t="s">
        <v>28</v>
      </c>
      <c r="N7" s="4" t="s">
        <v>29</v>
      </c>
      <c r="O7" s="534"/>
      <c r="P7" s="534"/>
      <c r="Q7" s="534"/>
      <c r="R7" s="534"/>
      <c r="S7" s="534"/>
      <c r="T7" s="534"/>
      <c r="U7" s="474" t="s">
        <v>30</v>
      </c>
      <c r="V7" s="474" t="s">
        <v>31</v>
      </c>
      <c r="W7" s="474" t="s">
        <v>32</v>
      </c>
      <c r="X7" s="474" t="s">
        <v>33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5">
        <v>6</v>
      </c>
      <c r="AE7" s="5">
        <v>7</v>
      </c>
      <c r="AF7" s="5">
        <v>8</v>
      </c>
      <c r="AG7" s="5">
        <v>9</v>
      </c>
      <c r="AH7" s="5">
        <v>10</v>
      </c>
      <c r="AI7" s="5">
        <v>11</v>
      </c>
      <c r="AJ7" s="5">
        <v>12</v>
      </c>
      <c r="AK7" s="730"/>
      <c r="AL7" s="730"/>
      <c r="AM7" s="730"/>
      <c r="AN7" s="730"/>
    </row>
    <row r="8" spans="1:40" ht="84">
      <c r="A8" s="967"/>
      <c r="B8" s="967"/>
      <c r="C8" s="967"/>
      <c r="D8" s="967"/>
      <c r="E8" s="736" t="s">
        <v>1280</v>
      </c>
      <c r="F8" s="747"/>
      <c r="G8" s="747"/>
      <c r="H8" s="967"/>
      <c r="I8" s="967"/>
      <c r="J8" s="736" t="s">
        <v>171</v>
      </c>
      <c r="K8" s="479"/>
      <c r="L8" s="479"/>
      <c r="M8" s="479"/>
      <c r="N8" s="479"/>
      <c r="O8" s="733" t="str">
        <f>E8</f>
        <v>Unidad de Proyectos y Cooperación Externa</v>
      </c>
      <c r="P8" s="733" t="s">
        <v>173</v>
      </c>
      <c r="Q8" s="733" t="s">
        <v>173</v>
      </c>
      <c r="R8" s="733" t="s">
        <v>171</v>
      </c>
      <c r="S8" s="18" t="s">
        <v>174</v>
      </c>
      <c r="T8" s="19">
        <v>710105</v>
      </c>
      <c r="U8" s="20"/>
      <c r="V8" s="476"/>
      <c r="W8" s="476"/>
      <c r="X8" s="476"/>
      <c r="Y8" s="477" t="s">
        <v>172</v>
      </c>
      <c r="Z8" s="477" t="s">
        <v>172</v>
      </c>
      <c r="AA8" s="477" t="s">
        <v>172</v>
      </c>
      <c r="AB8" s="477" t="s">
        <v>172</v>
      </c>
      <c r="AC8" s="477" t="s">
        <v>172</v>
      </c>
      <c r="AD8" s="477" t="s">
        <v>172</v>
      </c>
      <c r="AE8" s="477" t="s">
        <v>172</v>
      </c>
      <c r="AF8" s="477" t="s">
        <v>172</v>
      </c>
      <c r="AG8" s="477" t="s">
        <v>172</v>
      </c>
      <c r="AH8" s="477" t="s">
        <v>172</v>
      </c>
      <c r="AI8" s="477" t="s">
        <v>172</v>
      </c>
      <c r="AJ8" s="477" t="s">
        <v>172</v>
      </c>
      <c r="AK8" s="21" t="s">
        <v>1281</v>
      </c>
      <c r="AL8" s="21" t="s">
        <v>1282</v>
      </c>
      <c r="AM8" s="21"/>
      <c r="AN8" s="475" t="s">
        <v>178</v>
      </c>
    </row>
    <row r="9" spans="1:40" ht="24">
      <c r="A9" s="967"/>
      <c r="B9" s="967"/>
      <c r="C9" s="967"/>
      <c r="D9" s="967"/>
      <c r="E9" s="736"/>
      <c r="F9" s="747"/>
      <c r="G9" s="747"/>
      <c r="H9" s="967"/>
      <c r="I9" s="967"/>
      <c r="J9" s="736"/>
      <c r="K9" s="479"/>
      <c r="L9" s="479"/>
      <c r="M9" s="479"/>
      <c r="N9" s="479"/>
      <c r="O9" s="734"/>
      <c r="P9" s="734"/>
      <c r="Q9" s="734"/>
      <c r="R9" s="734"/>
      <c r="S9" s="18" t="s">
        <v>179</v>
      </c>
      <c r="T9" s="19">
        <v>710203</v>
      </c>
      <c r="U9" s="20"/>
      <c r="V9" s="18"/>
      <c r="W9" s="18"/>
      <c r="X9" s="18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 t="s">
        <v>172</v>
      </c>
      <c r="AK9" s="21" t="s">
        <v>1281</v>
      </c>
      <c r="AL9" s="21"/>
      <c r="AM9" s="18"/>
      <c r="AN9" s="475" t="s">
        <v>178</v>
      </c>
    </row>
    <row r="10" spans="1:40" ht="24">
      <c r="A10" s="967"/>
      <c r="B10" s="967"/>
      <c r="C10" s="967"/>
      <c r="D10" s="967"/>
      <c r="E10" s="736"/>
      <c r="F10" s="747"/>
      <c r="G10" s="747"/>
      <c r="H10" s="967"/>
      <c r="I10" s="967"/>
      <c r="J10" s="736"/>
      <c r="K10" s="479"/>
      <c r="L10" s="479"/>
      <c r="M10" s="479"/>
      <c r="N10" s="479"/>
      <c r="O10" s="734"/>
      <c r="P10" s="734"/>
      <c r="Q10" s="734"/>
      <c r="R10" s="734"/>
      <c r="S10" s="18" t="s">
        <v>181</v>
      </c>
      <c r="T10" s="19">
        <v>710204</v>
      </c>
      <c r="U10" s="20"/>
      <c r="V10" s="18"/>
      <c r="W10" s="18"/>
      <c r="X10" s="18"/>
      <c r="Y10" s="23"/>
      <c r="Z10" s="23"/>
      <c r="AA10" s="23"/>
      <c r="AB10" s="23"/>
      <c r="AC10" s="23"/>
      <c r="AD10" s="23"/>
      <c r="AE10" s="23"/>
      <c r="AF10" s="23" t="s">
        <v>172</v>
      </c>
      <c r="AG10" s="23"/>
      <c r="AH10" s="23"/>
      <c r="AI10" s="23"/>
      <c r="AJ10" s="23"/>
      <c r="AK10" s="21" t="s">
        <v>1281</v>
      </c>
      <c r="AL10" s="21"/>
      <c r="AM10" s="18"/>
      <c r="AN10" s="475" t="s">
        <v>178</v>
      </c>
    </row>
    <row r="11" spans="1:40" ht="24">
      <c r="A11" s="967"/>
      <c r="B11" s="967"/>
      <c r="C11" s="967"/>
      <c r="D11" s="967"/>
      <c r="E11" s="736"/>
      <c r="F11" s="847"/>
      <c r="G11" s="847"/>
      <c r="H11" s="964"/>
      <c r="I11" s="964"/>
      <c r="J11" s="733" t="s">
        <v>171</v>
      </c>
      <c r="K11" s="479"/>
      <c r="L11" s="479"/>
      <c r="M11" s="479"/>
      <c r="N11" s="479"/>
      <c r="O11" s="734"/>
      <c r="P11" s="734"/>
      <c r="Q11" s="734"/>
      <c r="R11" s="734"/>
      <c r="S11" s="18" t="s">
        <v>186</v>
      </c>
      <c r="T11" s="19">
        <v>710507</v>
      </c>
      <c r="U11" s="20"/>
      <c r="V11" s="18"/>
      <c r="W11" s="18"/>
      <c r="X11" s="18"/>
      <c r="Y11" s="23"/>
      <c r="Z11" s="23"/>
      <c r="AA11" s="23"/>
      <c r="AB11" s="23"/>
      <c r="AC11" s="23"/>
      <c r="AD11" s="23"/>
      <c r="AE11" s="23"/>
      <c r="AF11" s="23"/>
      <c r="AG11" s="23"/>
      <c r="AH11" s="23" t="s">
        <v>172</v>
      </c>
      <c r="AI11" s="23"/>
      <c r="AJ11" s="23"/>
      <c r="AK11" s="21" t="s">
        <v>1281</v>
      </c>
      <c r="AL11" s="21"/>
      <c r="AM11" s="18"/>
      <c r="AN11" s="475" t="s">
        <v>178</v>
      </c>
    </row>
    <row r="12" spans="1:40" ht="24">
      <c r="A12" s="967"/>
      <c r="B12" s="967"/>
      <c r="C12" s="967"/>
      <c r="D12" s="967"/>
      <c r="E12" s="736"/>
      <c r="F12" s="847"/>
      <c r="G12" s="847"/>
      <c r="H12" s="965"/>
      <c r="I12" s="965"/>
      <c r="J12" s="734"/>
      <c r="K12" s="479"/>
      <c r="L12" s="479"/>
      <c r="M12" s="479"/>
      <c r="N12" s="479"/>
      <c r="O12" s="734"/>
      <c r="P12" s="734"/>
      <c r="Q12" s="734"/>
      <c r="R12" s="734"/>
      <c r="S12" s="18" t="s">
        <v>188</v>
      </c>
      <c r="T12" s="19">
        <v>710601</v>
      </c>
      <c r="U12" s="20"/>
      <c r="V12" s="18"/>
      <c r="W12" s="18"/>
      <c r="X12" s="18"/>
      <c r="Y12" s="23"/>
      <c r="Z12" s="23"/>
      <c r="AA12" s="23"/>
      <c r="AB12" s="23"/>
      <c r="AC12" s="23"/>
      <c r="AD12" s="23"/>
      <c r="AE12" s="23"/>
      <c r="AF12" s="23"/>
      <c r="AG12" s="23"/>
      <c r="AH12" s="23" t="s">
        <v>172</v>
      </c>
      <c r="AI12" s="23"/>
      <c r="AJ12" s="23"/>
      <c r="AK12" s="21" t="s">
        <v>1281</v>
      </c>
      <c r="AL12" s="21"/>
      <c r="AM12" s="18"/>
      <c r="AN12" s="475" t="s">
        <v>178</v>
      </c>
    </row>
    <row r="13" spans="1:40" ht="24">
      <c r="A13" s="967"/>
      <c r="B13" s="967"/>
      <c r="C13" s="967"/>
      <c r="D13" s="967"/>
      <c r="E13" s="736"/>
      <c r="F13" s="847"/>
      <c r="G13" s="847"/>
      <c r="H13" s="965"/>
      <c r="I13" s="965"/>
      <c r="J13" s="734"/>
      <c r="K13" s="479"/>
      <c r="L13" s="479"/>
      <c r="M13" s="479"/>
      <c r="N13" s="479"/>
      <c r="O13" s="734"/>
      <c r="P13" s="734"/>
      <c r="Q13" s="734"/>
      <c r="R13" s="734"/>
      <c r="S13" s="18" t="s">
        <v>190</v>
      </c>
      <c r="T13" s="19">
        <v>710602</v>
      </c>
      <c r="U13" s="20"/>
      <c r="V13" s="18"/>
      <c r="W13" s="18"/>
      <c r="X13" s="18"/>
      <c r="Y13" s="23"/>
      <c r="Z13" s="23"/>
      <c r="AA13" s="23"/>
      <c r="AB13" s="23"/>
      <c r="AC13" s="23"/>
      <c r="AD13" s="23"/>
      <c r="AE13" s="23"/>
      <c r="AF13" s="23"/>
      <c r="AG13" s="23"/>
      <c r="AH13" s="23" t="s">
        <v>172</v>
      </c>
      <c r="AI13" s="23"/>
      <c r="AJ13" s="23"/>
      <c r="AK13" s="21" t="s">
        <v>1281</v>
      </c>
      <c r="AL13" s="21"/>
      <c r="AM13" s="18"/>
      <c r="AN13" s="475" t="s">
        <v>178</v>
      </c>
    </row>
    <row r="14" spans="1:40" ht="36">
      <c r="A14" s="967"/>
      <c r="B14" s="967"/>
      <c r="C14" s="967"/>
      <c r="D14" s="967"/>
      <c r="E14" s="736"/>
      <c r="F14" s="847"/>
      <c r="G14" s="847"/>
      <c r="H14" s="966"/>
      <c r="I14" s="966"/>
      <c r="J14" s="735"/>
      <c r="K14" s="479"/>
      <c r="L14" s="479"/>
      <c r="M14" s="479"/>
      <c r="N14" s="479"/>
      <c r="O14" s="734"/>
      <c r="P14" s="734"/>
      <c r="Q14" s="734"/>
      <c r="R14" s="734"/>
      <c r="S14" s="21" t="s">
        <v>192</v>
      </c>
      <c r="T14" s="19">
        <v>710707</v>
      </c>
      <c r="U14" s="123">
        <v>2000</v>
      </c>
      <c r="V14" s="18"/>
      <c r="W14" s="18"/>
      <c r="X14" s="18"/>
      <c r="Y14" s="23"/>
      <c r="Z14" s="23"/>
      <c r="AA14" s="23"/>
      <c r="AB14" s="23"/>
      <c r="AC14" s="23"/>
      <c r="AD14" s="23"/>
      <c r="AE14" s="23"/>
      <c r="AF14" s="23"/>
      <c r="AG14" s="23"/>
      <c r="AH14" s="23" t="s">
        <v>172</v>
      </c>
      <c r="AI14" s="23"/>
      <c r="AJ14" s="23"/>
      <c r="AK14" s="21" t="s">
        <v>1281</v>
      </c>
      <c r="AL14" s="21"/>
      <c r="AM14" s="18"/>
      <c r="AN14" s="476" t="s">
        <v>194</v>
      </c>
    </row>
    <row r="15" spans="1:40" ht="24">
      <c r="A15" s="967"/>
      <c r="B15" s="967"/>
      <c r="C15" s="967"/>
      <c r="D15" s="967"/>
      <c r="E15" s="736"/>
      <c r="F15" s="847"/>
      <c r="G15" s="847"/>
      <c r="H15" s="964"/>
      <c r="I15" s="964"/>
      <c r="J15" s="733" t="s">
        <v>171</v>
      </c>
      <c r="K15" s="479"/>
      <c r="L15" s="479"/>
      <c r="M15" s="479"/>
      <c r="N15" s="479"/>
      <c r="O15" s="734"/>
      <c r="P15" s="734"/>
      <c r="Q15" s="734"/>
      <c r="R15" s="734"/>
      <c r="S15" s="21" t="s">
        <v>198</v>
      </c>
      <c r="T15" s="19">
        <v>730303</v>
      </c>
      <c r="U15" s="123">
        <v>1000</v>
      </c>
      <c r="V15" s="18"/>
      <c r="W15" s="18"/>
      <c r="X15" s="18"/>
      <c r="Y15" s="23"/>
      <c r="Z15" s="23"/>
      <c r="AA15" s="23"/>
      <c r="AB15" s="23"/>
      <c r="AC15" s="23"/>
      <c r="AD15" s="23"/>
      <c r="AE15" s="23"/>
      <c r="AF15" s="23"/>
      <c r="AG15" s="23"/>
      <c r="AH15" s="23" t="s">
        <v>172</v>
      </c>
      <c r="AI15" s="23"/>
      <c r="AJ15" s="23"/>
      <c r="AK15" s="21" t="s">
        <v>1281</v>
      </c>
      <c r="AL15" s="21"/>
      <c r="AM15" s="18"/>
      <c r="AN15" s="476" t="s">
        <v>199</v>
      </c>
    </row>
    <row r="16" spans="1:40" ht="24.75">
      <c r="A16" s="967"/>
      <c r="B16" s="967"/>
      <c r="C16" s="967"/>
      <c r="D16" s="967"/>
      <c r="E16" s="736"/>
      <c r="F16" s="847"/>
      <c r="G16" s="847"/>
      <c r="H16" s="965"/>
      <c r="I16" s="965"/>
      <c r="J16" s="734"/>
      <c r="K16" s="479"/>
      <c r="L16" s="479"/>
      <c r="M16" s="479"/>
      <c r="N16" s="479"/>
      <c r="O16" s="734"/>
      <c r="P16" s="734"/>
      <c r="Q16" s="734"/>
      <c r="R16" s="734"/>
      <c r="S16" s="24" t="s">
        <v>200</v>
      </c>
      <c r="T16" s="19">
        <v>730612</v>
      </c>
      <c r="U16" s="123">
        <v>300</v>
      </c>
      <c r="V16" s="18"/>
      <c r="W16" s="18"/>
      <c r="X16" s="18"/>
      <c r="Y16" s="23"/>
      <c r="Z16" s="23"/>
      <c r="AA16" s="23"/>
      <c r="AB16" s="23"/>
      <c r="AC16" s="23"/>
      <c r="AD16" s="23" t="s">
        <v>172</v>
      </c>
      <c r="AE16" s="23"/>
      <c r="AF16" s="23"/>
      <c r="AG16" s="23"/>
      <c r="AH16" s="23"/>
      <c r="AI16" s="23"/>
      <c r="AJ16" s="23"/>
      <c r="AK16" s="21" t="s">
        <v>1281</v>
      </c>
      <c r="AL16" s="21"/>
      <c r="AM16" s="18"/>
      <c r="AN16" s="476" t="s">
        <v>110</v>
      </c>
    </row>
    <row r="17" spans="1:40" ht="24">
      <c r="A17" s="967"/>
      <c r="B17" s="967"/>
      <c r="C17" s="967"/>
      <c r="D17" s="967"/>
      <c r="E17" s="736"/>
      <c r="F17" s="847"/>
      <c r="G17" s="847"/>
      <c r="H17" s="965"/>
      <c r="I17" s="965"/>
      <c r="J17" s="734"/>
      <c r="K17" s="479"/>
      <c r="L17" s="479"/>
      <c r="M17" s="479"/>
      <c r="N17" s="479"/>
      <c r="O17" s="734"/>
      <c r="P17" s="734"/>
      <c r="Q17" s="734"/>
      <c r="R17" s="734"/>
      <c r="S17" s="18" t="s">
        <v>201</v>
      </c>
      <c r="T17" s="19">
        <v>730804</v>
      </c>
      <c r="U17" s="123">
        <v>0.01</v>
      </c>
      <c r="V17" s="18"/>
      <c r="W17" s="18"/>
      <c r="X17" s="18"/>
      <c r="Y17" s="23"/>
      <c r="Z17" s="23"/>
      <c r="AA17" s="23" t="s">
        <v>172</v>
      </c>
      <c r="AB17" s="23"/>
      <c r="AC17" s="23"/>
      <c r="AD17" s="23"/>
      <c r="AE17" s="23"/>
      <c r="AF17" s="23"/>
      <c r="AG17" s="23"/>
      <c r="AH17" s="23"/>
      <c r="AI17" s="23"/>
      <c r="AJ17" s="23"/>
      <c r="AK17" s="21" t="s">
        <v>1281</v>
      </c>
      <c r="AL17" s="21"/>
      <c r="AM17" s="18"/>
      <c r="AN17" s="476" t="s">
        <v>202</v>
      </c>
    </row>
    <row r="18" spans="1:40" ht="24">
      <c r="A18" s="967"/>
      <c r="B18" s="967"/>
      <c r="C18" s="967"/>
      <c r="D18" s="967"/>
      <c r="E18" s="736"/>
      <c r="F18" s="847"/>
      <c r="G18" s="847"/>
      <c r="H18" s="965"/>
      <c r="I18" s="965"/>
      <c r="J18" s="734"/>
      <c r="K18" s="479"/>
      <c r="L18" s="479"/>
      <c r="M18" s="479"/>
      <c r="N18" s="479"/>
      <c r="O18" s="734"/>
      <c r="P18" s="734"/>
      <c r="Q18" s="734"/>
      <c r="R18" s="734"/>
      <c r="S18" s="18" t="s">
        <v>1283</v>
      </c>
      <c r="T18" s="19">
        <v>730805</v>
      </c>
      <c r="U18" s="123">
        <v>0.01</v>
      </c>
      <c r="V18" s="18"/>
      <c r="W18" s="18"/>
      <c r="X18" s="18"/>
      <c r="Y18" s="23"/>
      <c r="Z18" s="23"/>
      <c r="AA18" s="23"/>
      <c r="AB18" s="23"/>
      <c r="AC18" s="23"/>
      <c r="AD18" s="23"/>
      <c r="AE18" s="23"/>
      <c r="AF18" s="23"/>
      <c r="AG18" s="23"/>
      <c r="AH18" s="23" t="s">
        <v>172</v>
      </c>
      <c r="AI18" s="23"/>
      <c r="AJ18" s="23"/>
      <c r="AK18" s="21" t="s">
        <v>1281</v>
      </c>
      <c r="AL18" s="21"/>
      <c r="AM18" s="18"/>
      <c r="AN18" s="476" t="s">
        <v>202</v>
      </c>
    </row>
    <row r="19" spans="1:40" ht="24">
      <c r="A19" s="967"/>
      <c r="B19" s="967"/>
      <c r="C19" s="967"/>
      <c r="D19" s="967"/>
      <c r="E19" s="736"/>
      <c r="F19" s="847"/>
      <c r="G19" s="847"/>
      <c r="H19" s="965"/>
      <c r="I19" s="965"/>
      <c r="J19" s="734"/>
      <c r="K19" s="479"/>
      <c r="L19" s="479"/>
      <c r="M19" s="479"/>
      <c r="N19" s="479"/>
      <c r="O19" s="734"/>
      <c r="P19" s="734"/>
      <c r="Q19" s="734"/>
      <c r="R19" s="734"/>
      <c r="S19" s="18" t="s">
        <v>1284</v>
      </c>
      <c r="T19" s="19">
        <v>730605</v>
      </c>
      <c r="U19" s="123">
        <f>10000+5556.45-10000</f>
        <v>5556.4500000000007</v>
      </c>
      <c r="V19" s="18"/>
      <c r="W19" s="18"/>
      <c r="X19" s="18" t="s">
        <v>1285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 t="s">
        <v>172</v>
      </c>
      <c r="AI19" s="23"/>
      <c r="AJ19" s="23"/>
      <c r="AK19" s="21" t="s">
        <v>1281</v>
      </c>
      <c r="AL19" s="21"/>
      <c r="AM19" s="18"/>
      <c r="AN19" s="476" t="s">
        <v>202</v>
      </c>
    </row>
    <row r="20" spans="1:40" ht="24.75">
      <c r="A20" s="967"/>
      <c r="B20" s="967"/>
      <c r="C20" s="967"/>
      <c r="D20" s="967"/>
      <c r="E20" s="736"/>
      <c r="F20" s="847"/>
      <c r="G20" s="847"/>
      <c r="H20" s="965"/>
      <c r="I20" s="965"/>
      <c r="J20" s="734"/>
      <c r="K20" s="479"/>
      <c r="L20" s="479"/>
      <c r="M20" s="479"/>
      <c r="N20" s="479"/>
      <c r="O20" s="734"/>
      <c r="P20" s="734"/>
      <c r="Q20" s="734"/>
      <c r="R20" s="734"/>
      <c r="S20" s="24" t="s">
        <v>292</v>
      </c>
      <c r="T20" s="19">
        <v>730601</v>
      </c>
      <c r="U20" s="123">
        <v>0.01</v>
      </c>
      <c r="V20" s="18"/>
      <c r="W20" s="18"/>
      <c r="X20" s="18"/>
      <c r="Y20" s="23"/>
      <c r="Z20" s="23"/>
      <c r="AA20" s="23"/>
      <c r="AB20" s="23"/>
      <c r="AC20" s="23"/>
      <c r="AD20" s="23"/>
      <c r="AE20" s="23"/>
      <c r="AF20" s="23"/>
      <c r="AG20" s="23"/>
      <c r="AH20" s="23" t="s">
        <v>172</v>
      </c>
      <c r="AI20" s="23"/>
      <c r="AJ20" s="23"/>
      <c r="AK20" s="21" t="s">
        <v>1281</v>
      </c>
      <c r="AL20" s="21"/>
      <c r="AM20" s="18"/>
      <c r="AN20" s="476" t="s">
        <v>202</v>
      </c>
    </row>
    <row r="21" spans="1:40" ht="24.75">
      <c r="A21" s="967"/>
      <c r="B21" s="967"/>
      <c r="C21" s="967"/>
      <c r="D21" s="967"/>
      <c r="E21" s="736"/>
      <c r="F21" s="847"/>
      <c r="G21" s="847"/>
      <c r="H21" s="965"/>
      <c r="I21" s="965"/>
      <c r="J21" s="734"/>
      <c r="K21" s="479"/>
      <c r="L21" s="479"/>
      <c r="M21" s="479"/>
      <c r="N21" s="479"/>
      <c r="O21" s="734"/>
      <c r="P21" s="734"/>
      <c r="Q21" s="734"/>
      <c r="R21" s="734"/>
      <c r="S21" s="24" t="s">
        <v>1286</v>
      </c>
      <c r="T21" s="19">
        <v>730606</v>
      </c>
      <c r="U21" s="123">
        <v>0.01</v>
      </c>
      <c r="V21" s="18"/>
      <c r="W21" s="18"/>
      <c r="X21" s="18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1" t="s">
        <v>1281</v>
      </c>
      <c r="AL21" s="21"/>
      <c r="AM21" s="18"/>
      <c r="AN21" s="476"/>
    </row>
    <row r="22" spans="1:40" ht="24">
      <c r="A22" s="967"/>
      <c r="B22" s="967"/>
      <c r="C22" s="967"/>
      <c r="D22" s="967"/>
      <c r="E22" s="736"/>
      <c r="F22" s="847"/>
      <c r="G22" s="847"/>
      <c r="H22" s="965"/>
      <c r="I22" s="965"/>
      <c r="J22" s="734"/>
      <c r="K22" s="479"/>
      <c r="L22" s="479"/>
      <c r="M22" s="479"/>
      <c r="N22" s="479"/>
      <c r="O22" s="734"/>
      <c r="P22" s="734"/>
      <c r="Q22" s="734"/>
      <c r="R22" s="734"/>
      <c r="S22" s="18" t="s">
        <v>206</v>
      </c>
      <c r="T22" s="19">
        <v>840103</v>
      </c>
      <c r="U22" s="123">
        <v>300</v>
      </c>
      <c r="V22" s="18"/>
      <c r="W22" s="18"/>
      <c r="X22" s="18"/>
      <c r="Y22" s="23"/>
      <c r="Z22" s="23"/>
      <c r="AA22" s="23"/>
      <c r="AB22" s="23" t="s">
        <v>172</v>
      </c>
      <c r="AC22" s="23"/>
      <c r="AD22" s="23"/>
      <c r="AE22" s="23"/>
      <c r="AF22" s="23"/>
      <c r="AG22" s="23"/>
      <c r="AH22" s="23"/>
      <c r="AI22" s="23"/>
      <c r="AJ22" s="23"/>
      <c r="AK22" s="21" t="s">
        <v>1281</v>
      </c>
      <c r="AL22" s="21"/>
      <c r="AM22" s="18"/>
      <c r="AN22" s="476" t="s">
        <v>202</v>
      </c>
    </row>
    <row r="23" spans="1:40" ht="24.75">
      <c r="A23" s="967"/>
      <c r="B23" s="967"/>
      <c r="C23" s="967"/>
      <c r="D23" s="967"/>
      <c r="E23" s="736"/>
      <c r="F23" s="847"/>
      <c r="G23" s="847"/>
      <c r="H23" s="966"/>
      <c r="I23" s="966"/>
      <c r="J23" s="735"/>
      <c r="K23" s="479"/>
      <c r="L23" s="479"/>
      <c r="M23" s="479"/>
      <c r="N23" s="479"/>
      <c r="O23" s="735"/>
      <c r="P23" s="735"/>
      <c r="Q23" s="735"/>
      <c r="R23" s="735"/>
      <c r="S23" s="24" t="s">
        <v>207</v>
      </c>
      <c r="T23" s="19">
        <v>840107</v>
      </c>
      <c r="U23" s="123">
        <v>2400</v>
      </c>
      <c r="V23" s="18"/>
      <c r="W23" s="18"/>
      <c r="X23" s="18"/>
      <c r="Y23" s="23"/>
      <c r="Z23" s="23"/>
      <c r="AA23" s="23"/>
      <c r="AB23" s="23" t="s">
        <v>172</v>
      </c>
      <c r="AC23" s="23"/>
      <c r="AD23" s="23"/>
      <c r="AE23" s="23"/>
      <c r="AF23" s="23"/>
      <c r="AG23" s="23"/>
      <c r="AH23" s="23"/>
      <c r="AI23" s="23"/>
      <c r="AJ23" s="23"/>
      <c r="AK23" s="21" t="s">
        <v>1281</v>
      </c>
      <c r="AL23" s="21"/>
      <c r="AM23" s="18"/>
      <c r="AN23" s="476" t="s">
        <v>202</v>
      </c>
    </row>
    <row r="24" spans="1:40">
      <c r="A24" s="478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106">
        <f>SUM(U14:U23)</f>
        <v>11556.490000000002</v>
      </c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</row>
  </sheetData>
  <mergeCells count="54">
    <mergeCell ref="G6:G7"/>
    <mergeCell ref="H6:H7"/>
    <mergeCell ref="I6:I7"/>
    <mergeCell ref="AN6:AN7"/>
    <mergeCell ref="U6:X6"/>
    <mergeCell ref="Y6:AJ6"/>
    <mergeCell ref="R6:R7"/>
    <mergeCell ref="S6:S7"/>
    <mergeCell ref="T6:T7"/>
    <mergeCell ref="J6:J7"/>
    <mergeCell ref="K6:N6"/>
    <mergeCell ref="O6:O7"/>
    <mergeCell ref="P6:P7"/>
    <mergeCell ref="AK6:AK7"/>
    <mergeCell ref="A2:AN3"/>
    <mergeCell ref="A4:AN4"/>
    <mergeCell ref="A5:A7"/>
    <mergeCell ref="B5:B7"/>
    <mergeCell ref="C5:C7"/>
    <mergeCell ref="D5:D7"/>
    <mergeCell ref="E5:E7"/>
    <mergeCell ref="F5:N5"/>
    <mergeCell ref="O5:Q5"/>
    <mergeCell ref="R5:AJ5"/>
    <mergeCell ref="AK5:AL5"/>
    <mergeCell ref="AM5:AN5"/>
    <mergeCell ref="F6:F7"/>
    <mergeCell ref="AL6:AL7"/>
    <mergeCell ref="AM6:AM7"/>
    <mergeCell ref="Q6:Q7"/>
    <mergeCell ref="A8:A23"/>
    <mergeCell ref="B8:B23"/>
    <mergeCell ref="C8:C23"/>
    <mergeCell ref="D8:D23"/>
    <mergeCell ref="E8:E23"/>
    <mergeCell ref="Q8:Q23"/>
    <mergeCell ref="R8:R23"/>
    <mergeCell ref="I8:I10"/>
    <mergeCell ref="J8:J10"/>
    <mergeCell ref="O8:O23"/>
    <mergeCell ref="P8:P23"/>
    <mergeCell ref="I11:I14"/>
    <mergeCell ref="J11:J14"/>
    <mergeCell ref="I15:I23"/>
    <mergeCell ref="J15:J23"/>
    <mergeCell ref="F15:F23"/>
    <mergeCell ref="G15:G23"/>
    <mergeCell ref="H15:H23"/>
    <mergeCell ref="G8:G10"/>
    <mergeCell ref="H8:H10"/>
    <mergeCell ref="F11:F14"/>
    <mergeCell ref="G11:G14"/>
    <mergeCell ref="H11:H14"/>
    <mergeCell ref="F8:F10"/>
  </mergeCells>
  <pageMargins left="0.12" right="0.12" top="0.74803149606299213" bottom="0.74803149606299213" header="0.31496062992125984" footer="0.31496062992125984"/>
  <pageSetup paperSize="9" scale="6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COMUNICACIÓN</vt:lpstr>
      <vt:lpstr>Planificación</vt:lpstr>
      <vt:lpstr>Desarrollo Social</vt:lpstr>
      <vt:lpstr>Financiero</vt:lpstr>
      <vt:lpstr>DADM</vt:lpstr>
      <vt:lpstr>SECRETARIA</vt:lpstr>
      <vt:lpstr>Procuraduría</vt:lpstr>
      <vt:lpstr>GESTIÓN INST</vt:lpstr>
      <vt:lpstr>UECTD</vt:lpstr>
      <vt:lpstr>Ambiente y Fomento</vt:lpstr>
      <vt:lpstr>OOPP</vt:lpstr>
      <vt:lpstr>Registro</vt:lpstr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TEC. GADM LIMON</dc:creator>
  <cp:lastModifiedBy>Arq. Ivan</cp:lastModifiedBy>
  <cp:lastPrinted>2020-12-30T22:03:08Z</cp:lastPrinted>
  <dcterms:created xsi:type="dcterms:W3CDTF">2020-09-08T12:54:42Z</dcterms:created>
  <dcterms:modified xsi:type="dcterms:W3CDTF">2021-06-30T16:08:08Z</dcterms:modified>
</cp:coreProperties>
</file>